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equity_value">Model!$B$22</definedName>
    <definedName name="fair_value">Model!$B$23</definedName>
    <definedName name="corporate_other_ebitda">Model!$B$6</definedName>
    <definedName name="prb_ebitda">Model!$B$9</definedName>
    <definedName name="diluted_shares">Model!$B$17</definedName>
    <definedName name="current_price">Model!$B$7</definedName>
    <definedName name="cash">Model!$B$15</definedName>
    <definedName name="adjusted_net_cash">Model!$B$19</definedName>
    <definedName name="upside">Model!$B$24</definedName>
    <definedName name="seaborne_met_ebitda">Model!$B$10</definedName>
    <definedName name="target_ev_ebitda">Model!$B$13</definedName>
    <definedName name="target_enterprise_value">Model!$B$21</definedName>
    <definedName name="other_us_thermal_ebitda">Model!$B$8</definedName>
    <definedName name="seaborne_thermal_ebitda">Model!$B$11</definedName>
    <definedName name="surety_liquidity_credit">Model!$B$12</definedName>
    <definedName name="debt">Model!$B$16</definedName>
    <definedName name="normalized_ebitda">Model!$B$20</definedName>
  </definedNames>
  <calcPr calcId="122211" fullCalcOnLoad="true"/>
</workbook>
</file>

<file path=xl/sharedStrings.xml><?xml version="1.0" encoding="utf-8"?>
<sst xmlns="http://schemas.openxmlformats.org/spreadsheetml/2006/main" count="48" uniqueCount="48">
  <si>
    <t>BTU Hawk EV/EBITDA valuation</t>
  </si>
  <si>
    <t xml:space="preserve">Hawk-compatible EV/EBITDA valuation for Peabody Energy. The model values BTU on normalized segment adjusted EBITDA because coal earnings and GAAP net income are highly cyclical and distorted by depreciation, reclamation, and Centurion ramp-up costs. Base case assumes a partial recovery from 2025 adjusted EBITDA of $454.9M and Q1 2026 adjusted EBITDA of $82.5M, driven by Centurion moving toward regular longwall production in the second half of 2026. Equity value equals normalized EBITDA times a 4.8x EV/EBITDA multiple, plus cash and a $100M surety/collateral liquidity credit, less debt.
</t>
  </si>
  <si>
    <t>As of 2026-06-15  ·  Currency: USD  ·  https://modeledge.ai/model/fm_075be95fe346fa80ec36fe55185f9aec</t>
  </si>
  <si>
    <t>Inputs</t>
  </si>
  <si>
    <t>Corporate and other EBITDA</t>
  </si>
  <si>
    <t>Current share price</t>
  </si>
  <si>
    <t>Other U.S. thermal EBITDA</t>
  </si>
  <si>
    <t>Powder River Basin EBITDA</t>
  </si>
  <si>
    <t>Seaborne met EBITDA</t>
  </si>
  <si>
    <t>Seaborne thermal EBITDA</t>
  </si>
  <si>
    <t>Surety/collateral credit</t>
  </si>
  <si>
    <t>Target EV/EBITDA</t>
  </si>
  <si>
    <t>Constants</t>
  </si>
  <si>
    <t>cash</t>
  </si>
  <si>
    <t>debt</t>
  </si>
  <si>
    <t>diluted_shares</t>
  </si>
  <si>
    <t>Calculations</t>
  </si>
  <si>
    <t>adjusted_net_cash</t>
  </si>
  <si>
    <t>normalized_ebitda</t>
  </si>
  <si>
    <t>target_enterprise_value</t>
  </si>
  <si>
    <t>equity_value</t>
  </si>
  <si>
    <t>fair_value</t>
  </si>
  <si>
    <t>upside</t>
  </si>
  <si>
    <t>Outputs</t>
  </si>
  <si>
    <t>Fair value</t>
  </si>
  <si>
    <t>Upside</t>
  </si>
  <si>
    <t>Normalized EBITDA</t>
  </si>
  <si>
    <t>Target enterprise value</t>
  </si>
  <si>
    <t>Scenarios (reference)</t>
  </si>
  <si>
    <t>base</t>
  </si>
  <si>
    <t/>
  </si>
  <si>
    <t>bear</t>
  </si>
  <si>
    <t>corporate_other_ebitda = -60, other_us_thermal_ebitda = 60, prb_ebitda = 150, seaborne_met_ebitda = 150, seaborne_thermal_ebitda = 200, surety_liquidity_credit = 0, target_ev_ebitda = 4</t>
  </si>
  <si>
    <t>bull</t>
  </si>
  <si>
    <t>corporate_other_ebitda = -80, other_us_thermal_ebitda = 100, prb_ebitda = 190, seaborne_met_ebitda = 420, seaborne_thermal_ebitda = 340, surety_liquidity_credit = 200, target_ev_ebitda = 5.5</t>
  </si>
  <si>
    <t>Claim</t>
  </si>
  <si>
    <t>URL</t>
  </si>
  <si>
    <t>Accessed</t>
  </si>
  <si>
    <t>Q1 2026 segment adjusted EBITDA: seaborne thermal $48.5M, seaborne met $(7.0)M, PRB $23.7M, Other U.S. Thermal $37.8M.</t>
  </si>
  <si>
    <t>https://modeledge.ai/company/-/filing/10-Q/106472826000025/#table-46</t>
  </si>
  <si>
    <t>2026-06-15</t>
  </si>
  <si>
    <t>FY2025 adjusted EBITDA was $454.9M, down from $871.7M in FY2024.</t>
  </si>
  <si>
    <t>https://modeledge.ai/company/-/filing/10-K/106472826000006/#table-24</t>
  </si>
  <si>
    <t>March 31, 2026 cash was $492.5M, restricted cash and collateral was $811.3M, debt was $335.2M, and common shares outstanding were 121.8M.</t>
  </si>
  <si>
    <t>https://modeledge.ai/company/-/filing/10-Q/106472826000025/#table-8</t>
  </si>
  <si>
    <t>June 2026 surety arrangements are expected to reduce reclamation collateral requirements and eliminate a minimum liquidity covenant, but the cash release was not quantified in the snippets reviewed.</t>
  </si>
  <si>
    <t>https://modeledge.ai/company/-/filing/8-K/119312526270268/</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</si>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</sst>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
    <numFmt numFmtId="165" formatCode="&quot;$&quot;0.00"/>
    <numFmt numFmtId="166" formatCode="0.0"/>
    <numFmt numFmtId="167"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0" fontId="3" fillId="0" borderId="0" xfId="0" applyFon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s="5">
        <v>-60</v>
      </c>
    </row>
    <row r="7">
      <c r="A7" s="4" t="s">
        <v>5</v>
      </c>
      <c r="B7" s="6">
        <v>26.085</v>
      </c>
    </row>
    <row r="8">
      <c r="A8" s="4" t="s">
        <v>6</v>
      </c>
      <c r="B8" s="5">
        <v>80</v>
      </c>
    </row>
    <row r="9">
      <c r="A9" s="4" t="s">
        <v>7</v>
      </c>
      <c r="B9" s="5">
        <v>170</v>
      </c>
    </row>
    <row r="10">
      <c r="A10" s="4" t="s">
        <v>8</v>
      </c>
      <c r="B10" s="5">
        <v>260</v>
      </c>
    </row>
    <row r="11">
      <c r="A11" s="4" t="s">
        <v>9</v>
      </c>
      <c r="B11" s="5">
        <v>250</v>
      </c>
    </row>
    <row r="12">
      <c r="A12" s="4" t="s">
        <v>10</v>
      </c>
      <c r="B12" s="5">
        <v>100</v>
      </c>
    </row>
    <row r="13">
      <c r="A13" s="4" t="s">
        <v>11</v>
      </c>
      <c r="B13" s="7">
        <v>4.8</v>
      </c>
    </row>
    <row r="14">
      <c r="A14" s="3" t="s">
        <v>12</v>
      </c>
    </row>
    <row r="15">
      <c r="A15" s="4" t="s">
        <v>13</v>
      </c>
      <c r="B15">
        <v>492.5</v>
      </c>
    </row>
    <row r="16">
      <c r="A16" s="4" t="s">
        <v>14</v>
      </c>
      <c r="B16">
        <v>335.2</v>
      </c>
    </row>
    <row r="17">
      <c r="A17" s="4" t="s">
        <v>15</v>
      </c>
      <c r="B17">
        <v>121.8</v>
      </c>
    </row>
    <row r="18">
      <c r="A18" s="3" t="s">
        <v>16</v>
      </c>
    </row>
    <row r="19">
      <c r="A19" s="4" t="s">
        <v>17</v>
      </c>
      <c r="B19" t="str">
        <f>((Model!$B$15+Model!$B$12)-Model!$B$16)</f>
      </c>
    </row>
    <row r="20">
      <c r="A20" s="4" t="s">
        <v>18</v>
      </c>
      <c r="B20" t="str">
        <f>((((Model!$B$11+Model!$B$10)+Model!$B$9)+Model!$B$8)+Model!$B$6)</f>
      </c>
    </row>
    <row r="21">
      <c r="A21" s="4" t="s">
        <v>19</v>
      </c>
      <c r="B21" t="str">
        <f>(Model!$B$20*Model!$B$13)</f>
      </c>
    </row>
    <row r="22">
      <c r="A22" s="4" t="s">
        <v>20</v>
      </c>
      <c r="B22" t="str">
        <f>(Model!$B$21+Model!$B$19)</f>
      </c>
    </row>
    <row r="23">
      <c r="A23" s="4" t="s">
        <v>21</v>
      </c>
      <c r="B23" t="str">
        <f>(Model!$B$22/Model!$B$17)</f>
      </c>
    </row>
    <row r="24">
      <c r="A24" s="4" t="s">
        <v>22</v>
      </c>
      <c r="B24" t="str">
        <f>((Model!$B$23/Model!$B$7)-1)</f>
      </c>
    </row>
    <row r="25">
      <c r="A25" s="3" t="s">
        <v>23</v>
      </c>
    </row>
    <row r="26">
      <c r="A26" s="8" t="s">
        <v>24</v>
      </c>
      <c r="B26" s="6" t="str">
        <f>Model!$B$23</f>
      </c>
    </row>
    <row r="27">
      <c r="A27" s="4" t="s">
        <v>25</v>
      </c>
      <c r="B27" s="9" t="str">
        <f>Model!$B$24</f>
      </c>
    </row>
    <row r="28">
      <c r="A28" s="4" t="s">
        <v>26</v>
      </c>
      <c r="B28" s="5" t="str">
        <f>Model!$B$20</f>
      </c>
    </row>
    <row r="29">
      <c r="A29" s="4" t="s">
        <v>27</v>
      </c>
      <c r="B29" s="5" t="str">
        <f>Model!$B$21</f>
      </c>
    </row>
    <row r="31">
      <c r="A31" s="3" t="s">
        <v>28</v>
      </c>
    </row>
    <row r="32">
      <c r="A32" s="4" t="s">
        <v>29</v>
      </c>
      <c r="B32" t="s">
        <v>30</v>
      </c>
    </row>
    <row r="33">
      <c r="A33" s="4" t="s">
        <v>31</v>
      </c>
      <c r="B33" t="s">
        <v>32</v>
      </c>
    </row>
    <row r="34">
      <c r="A34" s="4" t="s">
        <v>33</v>
      </c>
      <c r="B34" t="s">
        <v>34</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47</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35</v>
      </c>
      <c r="B1" s="3" t="s">
        <v>36</v>
      </c>
      <c r="C1" s="3" t="s">
        <v>37</v>
      </c>
    </row>
    <row r="2">
      <c r="A2" t="s">
        <v>38</v>
      </c>
      <c r="B2" t="s">
        <v>39</v>
      </c>
      <c r="C2" t="s">
        <v>40</v>
      </c>
    </row>
    <row r="3">
      <c r="A3" t="s">
        <v>41</v>
      </c>
      <c r="B3" t="s">
        <v>42</v>
      </c>
      <c r="C3" t="s">
        <v>40</v>
      </c>
    </row>
    <row r="4">
      <c r="A4" t="s">
        <v>43</v>
      </c>
      <c r="B4" t="s">
        <v>44</v>
      </c>
      <c r="C4" t="s">
        <v>40</v>
      </c>
    </row>
    <row r="5">
      <c r="A5" t="s">
        <v>45</v>
      </c>
      <c r="B5" t="s">
        <v>46</v>
      </c>
      <c r="C5" t="s">
        <v>40</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