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ash_b">Model!$B$7</definedName>
    <definedName name="diluted_shares_m">Model!$B$9</definedName>
    <definedName name="q2_adj_ebitda_b">Model!$B$15</definedName>
    <definedName name="equity_value_b">Model!$B$24</definedName>
    <definedName name="fair_value_per_share">Model!$B$26</definedName>
    <definedName name="ev_ebitda_multiple">Model!$B$10</definedName>
    <definedName name="gross_debt_b">Model!$B$12</definedName>
    <definedName name="midcycle_adj_ebitda_b">Model!$B$14</definedName>
    <definedName name="enterprise_value_b">Model!$B$18</definedName>
    <definedName name="q2_annualized_b">Model!$B$22</definedName>
    <definedName name="current_ev_b">Model!$B$23</definedName>
    <definedName name="upside_pct">Model!$B$28</definedName>
    <definedName name="h1_adj_ebitda_b">Model!$B$13</definedName>
    <definedName name="h1_annualized_b">Model!$B$19</definedName>
    <definedName name="net_debt_b">Model!$B$21</definedName>
    <definedName name="current_price">Model!$B$8</definedName>
    <definedName name="fcf_conversion">Model!$B$11</definedName>
    <definedName name="current_equity_b">Model!$B$17</definedName>
    <definedName name="implied_fcf_b">Model!$B$20</definedName>
    <definedName name="current_ev_ebitda">Model!$B$25</definedName>
    <definedName name="implied_fcf_yield">Model!$B$27</definedName>
  </definedNames>
  <calcPr calcId="122211" fullCalcOnLoad="true"/>
</workbook>
</file>

<file path=xl/sharedStrings.xml><?xml version="1.0" encoding="utf-8"?>
<sst xmlns="http://schemas.openxmlformats.org/spreadsheetml/2006/main" count="65" uniqueCount="65">
  <si>
    <t>LyondellBasell through-cycle EV/EBITDA valuation</t>
  </si>
  <si>
    <t>Cyclical olefins and polyolefins valuation. Capitalize a through-cycle adjusted EBITDA at a chemicals EV/EBITDA multiple, subtract net debt, and divide by diluted shares. Do not annualize Q2 2026's $2.13B adjusted EBITDA: that print was a Middle East supply-shock spike (23% margin, record $0.30/lb April PE hike) that began reversing in June, with Q3 operating rates guided down for Clinton/Lake Charles turnarounds. This is not an INTC/MU FCF-yield clone and not a bank P/TBV: 2025 FCF collapsed to $0.38B and LYB's earnings power is spread- and utilization-driven. Both public Modeledge LYB models already use through-cycle EV/EBITDA; this notebook keeps that basis, uses a live current_price input, and does not treat unobservable spread indices as if they were contract prices.</t>
  </si>
  <si>
    <t>As of 2026-08-25  ·  Currency: USD  ·  https://modeledge.ai/model/fm_08b73b74c99a1b7b2488ca907741720d</t>
  </si>
  <si>
    <t>FY2026E</t>
  </si>
  <si>
    <t>Inputs</t>
  </si>
  <si>
    <t>Cash and liquid investments</t>
  </si>
  <si>
    <t>Current share price</t>
  </si>
  <si>
    <t>Diluted shares</t>
  </si>
  <si>
    <t>Through-cycle EV / adjusted EBITDA</t>
  </si>
  <si>
    <t>Through-cycle FCF / adjusted EBITDA</t>
  </si>
  <si>
    <t>Gross debt including current maturities</t>
  </si>
  <si>
    <t>H1 2026 adjusted EBITDA</t>
  </si>
  <si>
    <t>Through-cycle adjusted EBITDA</t>
  </si>
  <si>
    <t>Q2 2026 adjusted EBITDA</t>
  </si>
  <si>
    <t>Calculations</t>
  </si>
  <si>
    <t>current_equity_b</t>
  </si>
  <si>
    <t>enterprise_value_b</t>
  </si>
  <si>
    <t>h1_annualized_b</t>
  </si>
  <si>
    <t>implied_fcf_b</t>
  </si>
  <si>
    <t>net_debt_b</t>
  </si>
  <si>
    <t>q2_annualized_b</t>
  </si>
  <si>
    <t>current_ev_b</t>
  </si>
  <si>
    <t>equity_value_b</t>
  </si>
  <si>
    <t>current_ev_ebitda</t>
  </si>
  <si>
    <t>fair_value_per_share</t>
  </si>
  <si>
    <t>implied_fcf_yield</t>
  </si>
  <si>
    <t>upside_pct</t>
  </si>
  <si>
    <t>Outputs</t>
  </si>
  <si>
    <t>Fair value per share</t>
  </si>
  <si>
    <t>Upside vs current price</t>
  </si>
  <si>
    <t>Implied through-cycle FCF</t>
  </si>
  <si>
    <t>Implied enterprise value</t>
  </si>
  <si>
    <t>Implied equity value</t>
  </si>
  <si>
    <t>Net debt</t>
  </si>
  <si>
    <t>Current EV / through-cycle EBITDA</t>
  </si>
  <si>
    <t>Through-cycle EV/EBITDA bridge</t>
  </si>
  <si>
    <t>Q2 2026 adjusted EBITDA (do not annualize)</t>
  </si>
  <si>
    <t>Q2 annualized (illustrative only)</t>
  </si>
  <si>
    <t>H1 2026 annualized (includes spike)</t>
  </si>
  <si>
    <t>EV / EBITDA multiple</t>
  </si>
  <si>
    <t>Gross debt</t>
  </si>
  <si>
    <t>Scenarios (reference)</t>
  </si>
  <si>
    <t>base</t>
  </si>
  <si>
    <t>cash_b = 2.64, diluted_shares_m = 323, ev_ebitda_multiple = 7, fcf_conversion = 0.55, gross_debt_b = 12.91, midcycle_adj_ebitda_b = 4.5</t>
  </si>
  <si>
    <t>bear</t>
  </si>
  <si>
    <t>cash_b = 2.4, diluted_shares_m = 324, ev_ebitda_multiple = 5.8, fcf_conversion = 0.35, gross_debt_b = 13.1, midcycle_adj_ebitda_b = 3.2</t>
  </si>
  <si>
    <t>bull</t>
  </si>
  <si>
    <t>cash_b = 3.1, diluted_shares_m = 322, ev_ebitda_multiple = 7.5, fcf_conversion = 0.7, gross_debt_b = 12.7, midcycle_adj_ebitda_b = 5.4</t>
  </si>
  <si>
    <t>Claim</t>
  </si>
  <si>
    <t>URL</t>
  </si>
  <si>
    <t>Accessed</t>
  </si>
  <si>
    <t>Q2 2026 sales $9.177B, net income $559M, diluted EPS $1.71 / $4.30 excluding identified items, GAAP EBITDA $1.252B, adjusted EBITDA $2.127B, H1 2026 adjusted EBITDA $2.742B, 323M diluted shares. Cash $2.630B and liquid investments $2.640B, liquidity $7.090B. Q3 operating-rate guide 85% Americas O&amp;P, 70% EAI, 85% I&amp;D. Cash Improvement Plan targeting $500M incremental cash by YE2026. European four-asset sale completed.</t>
  </si>
  <si>
    <t>https://www.sec.gov/Archives/edgar/data/1489393/000148939326000057/a2026q2ex991_pressrelease.htm</t>
  </si>
  <si>
    <t/>
  </si>
  <si>
    <t>June 30, 2026 10-Q: long-term debt $11.215B, current maturities $1.461B, short-term debt $0.234B (gross debt $12.910B); cash and cash equivalents plus restricted cash $2.640B; 323,004,034 ordinary shares outstanding; Q2 operating cash flow $0.752B company-reported in the earnings release, 10-Q H1 operating cash $0.483B after working-capital build and $310M cash contribution to disposed European businesses.</t>
  </si>
  <si>
    <t>https://www.sec.gov/Archives/edgar/data/1489393/000148939326000061/0001489393-26-000061-index.html</t>
  </si>
  <si>
    <t>Q2 2026 call: 23% EBITDA margin from Middle East supply disruption; market normalization a long process beyond 2026; O&amp;P Americas EBITDA $1.3B at ~90% rates (crackers ~95%); June PE contracts -$0.15/lb after April +$0.30/lb; Clinton ~70-day turnaround and Lake Charles outage cut Q3 Americas rates to ~85%; LTM cash conversion 80%; 2026 CapEx plan $1.2B; $224M Q2 dividend, no buybacks.</t>
  </si>
  <si>
    <t>https://modeledge.ai/company/LYB/Transcript/c6d11376914bee3a685ee3981be44926</t>
  </si>
  <si>
    <t>XBRL: FY2025 revenue $30.153B, FY2024 $33.394B, FY2023 $33.336B; FY2025 FCF $0.384B vs FY2024 $1.980B and FY2023 $3.411B; FY2025 capex $1.878B. 10-K segment EBITDA 2025 $1.065B / 2024 $3.516B / 2023 $4.130B.</t>
  </si>
  <si>
    <t>https://www.sec.gov/Archives/edgar/data/1489393/000148939326000012/0001489393-26-000012-index.html</t>
  </si>
  <si>
    <t>Street Hold, average target $69.53 (low BofA $56, high $95). Post-Q2: RBC $72 Buy, Morgan Stanley $72 Buy, Citi $72 Buy, Goldman $63 Sell, BofA $56 Sell (Aug 4-5, 2026).</t>
  </si>
  <si>
    <t>https://stockanalysis.com/stocks/lyb/forecast/</t>
  </si>
  <si>
    <t>May 1, 2026 close of four European olefins and polyolefins sites (Berre, Münchsmünster, Carrington, Tarragona) to AEQUITA, now operated as Velogy.</t>
  </si>
  <si>
    <t>https://investors.lyondellbasell.com/news/news-details/2026/LyondellBasellcompletes-saleofselectEuropeanstrategic-assessmentassets/default.aspx</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</si>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</sst>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0"/>
    <numFmt numFmtId="165" formatCode="0.0"/>
    <numFmt numFmtId="166" formatCode="0.0%"/>
    <numFmt numFmtId="167" formatCode="0.000"/>
    <numFmt numFmtId="168"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2.64</v>
      </c>
    </row>
    <row r="8">
      <c r="A8" s="5" t="s">
        <v>6</v>
      </c>
      <c r="B8" s="6">
        <v>62.55</v>
      </c>
    </row>
    <row r="9">
      <c r="A9" s="5" t="s">
        <v>7</v>
      </c>
      <c r="B9" s="7">
        <v>323</v>
      </c>
    </row>
    <row r="10">
      <c r="A10" s="5" t="s">
        <v>8</v>
      </c>
      <c r="B10" s="7">
        <v>7</v>
      </c>
    </row>
    <row r="11">
      <c r="A11" s="5" t="s">
        <v>9</v>
      </c>
      <c r="B11" s="8">
        <v>0.55</v>
      </c>
    </row>
    <row r="12">
      <c r="A12" s="5" t="s">
        <v>10</v>
      </c>
      <c r="B12" s="6">
        <v>12.91</v>
      </c>
    </row>
    <row r="13">
      <c r="A13" s="5" t="s">
        <v>11</v>
      </c>
      <c r="B13" s="9">
        <v>2.742</v>
      </c>
    </row>
    <row r="14">
      <c r="A14" s="5" t="s">
        <v>12</v>
      </c>
      <c r="B14" s="6">
        <v>4.5</v>
      </c>
    </row>
    <row r="15">
      <c r="A15" s="5" t="s">
        <v>13</v>
      </c>
      <c r="B15" s="9">
        <v>2.127</v>
      </c>
    </row>
    <row r="16">
      <c r="A16" s="4" t="s">
        <v>14</v>
      </c>
    </row>
    <row r="17">
      <c r="A17" s="5" t="s">
        <v>15</v>
      </c>
      <c r="B17" t="str">
        <f>((Model!$B$8*Model!$B$9)/1000)</f>
      </c>
    </row>
    <row r="18">
      <c r="A18" s="5" t="s">
        <v>16</v>
      </c>
      <c r="B18" t="str">
        <f>(Model!$B$14*Model!$B$10)</f>
      </c>
    </row>
    <row r="19">
      <c r="A19" s="5" t="s">
        <v>17</v>
      </c>
      <c r="B19" t="str">
        <f>(Model!$B$13*2)</f>
      </c>
    </row>
    <row r="20">
      <c r="A20" s="5" t="s">
        <v>18</v>
      </c>
      <c r="B20" t="str">
        <f>(Model!$B$14*Model!$B$11)</f>
      </c>
    </row>
    <row r="21">
      <c r="A21" s="5" t="s">
        <v>19</v>
      </c>
      <c r="B21" t="str">
        <f>(Model!$B$12-Model!$B$7)</f>
      </c>
    </row>
    <row r="22">
      <c r="A22" s="5" t="s">
        <v>20</v>
      </c>
      <c r="B22" t="str">
        <f>(Model!$B$15*4)</f>
      </c>
    </row>
    <row r="23">
      <c r="A23" s="5" t="s">
        <v>21</v>
      </c>
      <c r="B23" t="str">
        <f>(Model!$B$17+Model!$B$21)</f>
      </c>
    </row>
    <row r="24">
      <c r="A24" s="5" t="s">
        <v>22</v>
      </c>
      <c r="B24" t="str">
        <f>(Model!$B$18-Model!$B$21)</f>
      </c>
    </row>
    <row r="25">
      <c r="A25" s="5" t="s">
        <v>23</v>
      </c>
      <c r="B25" t="str">
        <f>(Model!$B$23/Model!$B$14)</f>
      </c>
    </row>
    <row r="26">
      <c r="A26" s="5" t="s">
        <v>24</v>
      </c>
      <c r="B26" t="str">
        <f>MAX(0,((Model!$B$24*1000)/Model!$B$9))</f>
      </c>
    </row>
    <row r="27">
      <c r="A27" s="5" t="s">
        <v>25</v>
      </c>
      <c r="B27" t="str">
        <f>(Model!$B$20/Model!$B$24)</f>
      </c>
    </row>
    <row r="28">
      <c r="A28" s="5" t="s">
        <v>26</v>
      </c>
      <c r="B28" t="str">
        <f>((Model!$B$26/Model!$B$8)-1)</f>
      </c>
    </row>
    <row r="29">
      <c r="A29" s="4" t="s">
        <v>27</v>
      </c>
    </row>
    <row r="30">
      <c r="A30" s="5" t="s">
        <v>28</v>
      </c>
      <c r="B30" s="10" t="str">
        <f>Model!$B$26</f>
      </c>
    </row>
    <row r="31">
      <c r="A31" s="5" t="s">
        <v>29</v>
      </c>
      <c r="B31" s="8" t="str">
        <f>Model!$B$28</f>
      </c>
    </row>
    <row r="32">
      <c r="A32" s="5" t="s">
        <v>12</v>
      </c>
      <c r="B32" s="10" t="str">
        <f>Model!$B$14</f>
      </c>
    </row>
    <row r="33">
      <c r="A33" s="5" t="s">
        <v>30</v>
      </c>
      <c r="B33" s="10" t="str">
        <f>Model!$B$20</f>
      </c>
    </row>
    <row r="34">
      <c r="A34" s="5" t="s">
        <v>31</v>
      </c>
      <c r="B34" s="10" t="str">
        <f>Model!$B$18</f>
      </c>
    </row>
    <row r="35">
      <c r="A35" s="5" t="s">
        <v>32</v>
      </c>
      <c r="B35" s="10" t="str">
        <f>Model!$B$24</f>
      </c>
    </row>
    <row r="36">
      <c r="A36" s="5" t="s">
        <v>33</v>
      </c>
      <c r="B36" s="10" t="str">
        <f>Model!$B$21</f>
      </c>
    </row>
    <row r="37">
      <c r="A37" s="5" t="s">
        <v>34</v>
      </c>
      <c r="B37" s="7" t="str">
        <f>Model!$B$25</f>
      </c>
    </row>
    <row r="39">
      <c r="A39" s="4" t="s">
        <v>35</v>
      </c>
    </row>
    <row r="40">
      <c r="B40" s="3" t="s">
        <v>3</v>
      </c>
    </row>
    <row r="41">
      <c r="A41" s="5" t="s">
        <v>36</v>
      </c>
      <c r="B41" s="10" t="str">
        <f>Model!$B$15</f>
      </c>
    </row>
    <row r="42">
      <c r="A42" s="5" t="s">
        <v>37</v>
      </c>
      <c r="B42" s="10" t="str">
        <f>Model!$B$22</f>
      </c>
    </row>
    <row r="43">
      <c r="A43" s="5" t="s">
        <v>38</v>
      </c>
      <c r="B43" s="10" t="str">
        <f>Model!$B$19</f>
      </c>
    </row>
    <row r="44">
      <c r="A44" s="5" t="s">
        <v>12</v>
      </c>
      <c r="B44" s="10" t="str">
        <f>Model!$B$14</f>
      </c>
    </row>
    <row r="45">
      <c r="A45" s="5" t="s">
        <v>39</v>
      </c>
      <c r="B45" s="7" t="str">
        <f>Model!$B$10</f>
      </c>
    </row>
    <row r="46">
      <c r="A46" s="5" t="s">
        <v>31</v>
      </c>
      <c r="B46" s="10" t="str">
        <f>Model!$B$18</f>
      </c>
    </row>
    <row r="47">
      <c r="A47" s="5" t="s">
        <v>40</v>
      </c>
      <c r="B47" s="10" t="str">
        <f>Model!$B$12</f>
      </c>
    </row>
    <row r="48">
      <c r="A48" s="5" t="s">
        <v>5</v>
      </c>
      <c r="B48" s="10" t="str">
        <f>Model!$B$7</f>
      </c>
    </row>
    <row r="49">
      <c r="A49" s="5" t="s">
        <v>33</v>
      </c>
      <c r="B49" s="10" t="str">
        <f>Model!$B$21</f>
      </c>
    </row>
    <row r="50">
      <c r="A50" s="5" t="s">
        <v>32</v>
      </c>
      <c r="B50" s="10" t="str">
        <f>Model!$B$24</f>
      </c>
    </row>
    <row r="51">
      <c r="A51" s="5" t="s">
        <v>30</v>
      </c>
      <c r="B51" s="10" t="str">
        <f>Model!$B$20</f>
      </c>
    </row>
    <row r="52">
      <c r="A52" s="5" t="s">
        <v>28</v>
      </c>
      <c r="B52" s="10" t="str">
        <f>Model!$B$26</f>
      </c>
    </row>
    <row r="54">
      <c r="A54" s="4" t="s">
        <v>41</v>
      </c>
    </row>
    <row r="55">
      <c r="A55" s="5" t="s">
        <v>42</v>
      </c>
      <c r="B55" t="s">
        <v>43</v>
      </c>
    </row>
    <row r="56">
      <c r="A56" s="5" t="s">
        <v>44</v>
      </c>
      <c r="B56" t="s">
        <v>45</v>
      </c>
    </row>
    <row r="57">
      <c r="A57" s="5" t="s">
        <v>46</v>
      </c>
      <c r="B57" t="s">
        <v>47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48</v>
      </c>
      <c r="B1" s="4" t="s">
        <v>49</v>
      </c>
      <c r="C1" s="4" t="s">
        <v>50</v>
      </c>
    </row>
    <row r="2">
      <c r="A2" t="s">
        <v>51</v>
      </c>
      <c r="B2" t="s">
        <v>52</v>
      </c>
      <c r="C2" t="s">
        <v>53</v>
      </c>
    </row>
    <row r="3">
      <c r="A3" t="s">
        <v>54</v>
      </c>
      <c r="B3" t="s">
        <v>55</v>
      </c>
      <c r="C3" t="s">
        <v>53</v>
      </c>
    </row>
    <row r="4">
      <c r="A4" t="s">
        <v>56</v>
      </c>
      <c r="B4" t="s">
        <v>57</v>
      </c>
      <c r="C4" t="s">
        <v>53</v>
      </c>
    </row>
    <row r="5">
      <c r="A5" t="s">
        <v>58</v>
      </c>
      <c r="B5" t="s">
        <v>59</v>
      </c>
      <c r="C5" t="s">
        <v>53</v>
      </c>
    </row>
    <row r="6">
      <c r="A6" t="s">
        <v>60</v>
      </c>
      <c r="B6" t="s">
        <v>61</v>
      </c>
      <c r="C6" t="s">
        <v>53</v>
      </c>
    </row>
    <row r="7">
      <c r="A7" t="s">
        <v>62</v>
      </c>
      <c r="B7" t="s">
        <v>63</v>
      </c>
      <c r="C7" t="s">
        <v>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