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market_fcf_yield">Model!$B$18</definedName>
    <definedName name="upside">Model!$B$24</definedName>
    <definedName name="diluted_shares_m">Model!$B$10</definedName>
    <definedName name="market_implied_ev_ebitda">Model!$B$21</definedName>
    <definedName name="current_price">Model!$B$8</definedName>
    <definedName name="ntm_fcf_m">Model!$B$13</definedName>
    <definedName name="net_cash_m">Model!$B$16</definedName>
    <definedName name="fair_value">Model!$B$22</definedName>
    <definedName name="ev_ebitda">Model!$B$11</definedName>
    <definedName name="operating_ev_m">Model!$B$17</definedName>
    <definedName name="fcf_yield">Model!$B$23</definedName>
    <definedName name="market_ev_m">Model!$B$19</definedName>
    <definedName name="implied_equity_value_m">Model!$B$20</definedName>
    <definedName name="cash_m">Model!$B$7</definedName>
    <definedName name="debt_m">Model!$B$9</definedName>
    <definedName name="ntm_adj_ebitda_m">Model!$B$12</definedName>
    <definedName name="market_equity_m">Model!$B$15</definedName>
  </definedNames>
  <calcPr calcId="122211" fullCalcOnLoad="true"/>
</workbook>
</file>

<file path=xl/sharedStrings.xml><?xml version="1.0" encoding="utf-8"?>
<sst xmlns="http://schemas.openxmlformats.org/spreadsheetml/2006/main" count="61" uniqueCount="61">
  <si>
    <t>MIAX exchange operator EV/EBITDA valuation</t>
  </si>
  <si>
    <t xml:space="preserve">Forward EV/Adj. EBITDA residual for Miami International Holdings (NYSE: MIAX), a U.S. options-led exchange operator that IPO'd in August 2025. No prior Modeledge finmodel existed; reuse the public Modeledge artifact's net-revenue and adjusted-EBITDA framing (not gross revenue). Equity value equals NTM Adj. EBITDA times EV/EBITDA, plus net cash (almost debt-free). Valuation basis is EV/Adj. EBITDA — the peer language for exchange operators (CME, CBOE, ICE, NDAQ) — not P/E (tax/DTA noise) and not FCF yield as primary (capex and WC still normalizing post-IPO).
</t>
  </si>
  <si>
    <t>As of 2026-09-02  ·  Currency: USD  ·  https://modeledge.ai/model/fm_2a9dc8ec2b056c59ad393a8d27797554</t>
  </si>
  <si>
    <t>Valuation</t>
  </si>
  <si>
    <t>Inputs</t>
  </si>
  <si>
    <t>Cash and cash equivalents</t>
  </si>
  <si>
    <t>Current price</t>
  </si>
  <si>
    <t>Total debt</t>
  </si>
  <si>
    <t>Shares outstanding</t>
  </si>
  <si>
    <t>EV / Adj. EBITDA multiple</t>
  </si>
  <si>
    <t>NTM Adj. EBITDA</t>
  </si>
  <si>
    <t>NTM normalized FCF</t>
  </si>
  <si>
    <t>Calculations</t>
  </si>
  <si>
    <t>market_equity_m</t>
  </si>
  <si>
    <t>net_cash_m</t>
  </si>
  <si>
    <t>operating_ev_m</t>
  </si>
  <si>
    <t>market_fcf_yield</t>
  </si>
  <si>
    <t>market_ev_m</t>
  </si>
  <si>
    <t>implied_equity_value_m</t>
  </si>
  <si>
    <t>market_implied_ev_ebitda</t>
  </si>
  <si>
    <t>fair_value</t>
  </si>
  <si>
    <t>fcf_yield</t>
  </si>
  <si>
    <t>upside</t>
  </si>
  <si>
    <t>Outputs</t>
  </si>
  <si>
    <t>Fair value</t>
  </si>
  <si>
    <t>Upside/downside</t>
  </si>
  <si>
    <t>Implied equity value</t>
  </si>
  <si>
    <t>Operating EV</t>
  </si>
  <si>
    <t>Net cash</t>
  </si>
  <si>
    <t>Market-implied EV/EBITDA</t>
  </si>
  <si>
    <t>Implied FCF yield</t>
  </si>
  <si>
    <t>MIAX EV/Adj. EBITDA residual</t>
  </si>
  <si>
    <t>Equity value</t>
  </si>
  <si>
    <t>Fair value per share</t>
  </si>
  <si>
    <t>NTM FCF (cross-check)</t>
  </si>
  <si>
    <t>Scenarios (reference)</t>
  </si>
  <si>
    <t>base</t>
  </si>
  <si>
    <t>cash_m = 660.5, debt_m = 1.5, diluted_shares_m = 98.6, ev_ebitda = 13, ntm_adj_ebitda_m = 295, ntm_fcf_m = 200</t>
  </si>
  <si>
    <t>bear</t>
  </si>
  <si>
    <t>cash_m = 600, debt_m = 1.5, diluted_shares_m = 110, ev_ebitda = 10, ntm_adj_ebitda_m = 250, ntm_fcf_m = 140</t>
  </si>
  <si>
    <t>bull</t>
  </si>
  <si>
    <t>cash_m = 700, debt_m = 0, diluted_shares_m = 98.6, ev_ebitda = 16, ntm_adj_ebitda_m = 330, ntm_fcf_m = 250</t>
  </si>
  <si>
    <t>Claim</t>
  </si>
  <si>
    <t>URL</t>
  </si>
  <si>
    <t>Accessed</t>
  </si>
  <si>
    <t>Q2 2026 net revenue $141.1M (+35% YoY); Adj. EBITDA $76.8M (+57%); Adj. EBITDA margin 54%; Adj. diluted EPS $0.48. Cash $660.5M; debt $1.5M at 30 Jun 2026. FY2026 Adj. OpEx guide cut to $260-270M; SBC $29-32M; capex $40-45M; D&amp;A $35-39M; Adj. ETR 27-29%. Options ADV 11.0M contracts (+25%); options market share 16.5%.</t>
  </si>
  <si>
    <t>https://www.miaxglobal.com/news/miami-international-holdings-reports-second-quarter-2026-results</t>
  </si>
  <si>
    <t/>
  </si>
  <si>
    <t>Q2/H1 2026 10-Q tables: H1 net revenue $269.7M; H1 Adj. EBITDA $142.8M; H1 reported EBITDA $136.1M; diluted WAS 109.9M (H1) / 110.7M (Q2); shares outstanding 98,610,560 at 30 Jun 2026; OCF $183.6M; capex+software capitalization ~$33.1M H1.</t>
  </si>
  <si>
    <t>https://www.sec.gov/Archives/edgar/data/1438472/000162828026054575/</t>
  </si>
  <si>
    <t>SEC-filed Q2 2026 earnings release EX with Adj. EBITDA reconciliations and segment detail (Options Adj. EBITDA $96.7M in Q2).</t>
  </si>
  <si>
    <t>https://www.sec.gov/Archives/edgar/data/1438472/000143847226000040/miaxq22026earningsreleas.htm</t>
  </si>
  <si>
    <t>Modeledge public artifact: historical gross vs net revenue and Adj. EBITDA through 6M 2026; explains why net revenue (not gross) is the economic top line and reconciles 6M Adj. EBITDA $142.8M vs reported $136.1M.</t>
  </si>
  <si>
    <t>https://modeledge.ai/artifact/1d98e245d324a4f065db8de5d450ef9a59298fb50919a16b830540aca8d71835</t>
  </si>
  <si>
    <t>IPO priced $23 on 13 Aug 2025 (15M shares, $345M); NYSE debut 14 Aug 2025; opened ~38% above IPO. First major U.S. exchange listing in ~15 years.</t>
  </si>
  <si>
    <t>https://www.miaxglobal.com/news/miami-international-holdings-announces-pricing-initial-public-offering</t>
  </si>
  <si>
    <t>Street consensus ~Buy/Hold mix; average 12-month PT ~$52 (range ~$45-$62) as of late Aug 2026.</t>
  </si>
  <si>
    <t>https://stockanalysis.com/stocks/miax/forecast/</t>
  </si>
  <si>
    <t>Peer EV/EBITDA context: large exchange operators roughly mid-teens (e.g. ICE ~14x, CBOE ~15x, CME ~17x, NDAQ ~18-19x LTM).</t>
  </si>
  <si>
    <t>https://multiples.vc/stock-exchanges-valuation-multiples</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</si>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</sst>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5">
    <numFmt numFmtId="164" formatCode="&quot;$&quot;0.0"/>
    <numFmt numFmtId="165" formatCode="&quot;$&quot;0.00"/>
    <numFmt numFmtId="166" formatCode="0.0"/>
    <numFmt numFmtId="167" formatCode="&quot;$&quot;0"/>
    <numFmt numFmtId="168" formatCode="0.0%"/>
  </numFmts>
  <fonts count="6">
    <font>
      <name val="Calibri"/>
      <family val="2"/>
      <color theme="1"/>
      <sz val="11"/>
    </font>
    <font>
      <family val="2"/>
      <b val="1"/>
      <color/>
      <sz val="14"/>
    </font>
    <font>
      <family val="2"/>
      <color rgb="FF808080"/>
      <sz val="10"/>
    </font>
    <font>
      <family val="2"/>
      <b val="1"/>
      <color/>
      <sz val="10"/>
    </font>
    <font>
      <family val="2"/>
      <b val="1"/>
      <color/>
    </font>
    <font>
      <family val="2"/>
      <color/>
      <sz val="11"/>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12">
    <xf numFmtId="0" fontId="0" fillId="0" borderId="0" xfId="0"/>
    <xf numFmtId="0" fontId="1" fillId="0" borderId="0" xfId="0" applyFont="true" applyAlignment="false">
      <alignment/>
    </xf>
    <xf numFmtId="0" fontId="2" fillId="0" borderId="0" xfId="0" applyFont="true" applyAlignment="false">
      <alignment/>
    </xf>
    <xf numFmtId="0" fontId="3" fillId="0" borderId="1" xfId="0" applyFont="true" applyBorder="true" applyAlignment="true">
      <alignment horizontal="right"/>
    </xf>
    <xf numFmtId="0" fontId="4" fillId="2" borderId="0" xfId="0" applyFont="true" applyFill="true" applyAlignment="false">
      <alignment/>
    </xf>
    <xf numFmtId="0" fontId="5"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xf numFmtId="0" fontId="4" fillId="0" borderId="0" xfId="0" applyFont="true" applyAlignment="false">
      <alignment/>
    </xf>
    <xf numFmtId="168"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2" min="2" width="13"/>
  </cols>
  <sheetData>
    <row r="1">
      <c r="A1" s="1" t="s">
        <v>0</v>
      </c>
    </row>
    <row r="2">
      <c r="A2" t="s">
        <v>1</v>
      </c>
    </row>
    <row r="3">
      <c r="A3" s="2" t="s">
        <v>2</v>
      </c>
    </row>
    <row r="5">
      <c r="B5" s="3" t="s">
        <v>3</v>
      </c>
    </row>
    <row r="6">
      <c r="A6" s="4" t="s">
        <v>4</v>
      </c>
    </row>
    <row r="7">
      <c r="A7" s="5" t="s">
        <v>5</v>
      </c>
      <c r="B7" s="6">
        <v>660.5</v>
      </c>
    </row>
    <row r="8">
      <c r="A8" s="5" t="s">
        <v>6</v>
      </c>
      <c r="B8" s="7">
        <v>40.62</v>
      </c>
    </row>
    <row r="9">
      <c r="A9" s="5" t="s">
        <v>7</v>
      </c>
      <c r="B9" s="6">
        <v>1.5</v>
      </c>
    </row>
    <row r="10">
      <c r="A10" s="5" t="s">
        <v>8</v>
      </c>
      <c r="B10" s="8">
        <v>98.6</v>
      </c>
    </row>
    <row r="11">
      <c r="A11" s="5" t="s">
        <v>9</v>
      </c>
      <c r="B11">
        <v>13</v>
      </c>
    </row>
    <row r="12">
      <c r="A12" s="5" t="s">
        <v>10</v>
      </c>
      <c r="B12" s="9">
        <v>295</v>
      </c>
    </row>
    <row r="13">
      <c r="A13" s="5" t="s">
        <v>11</v>
      </c>
      <c r="B13" s="9">
        <v>200</v>
      </c>
    </row>
    <row r="14">
      <c r="A14" s="4" t="s">
        <v>12</v>
      </c>
    </row>
    <row r="15">
      <c r="A15" s="5" t="s">
        <v>13</v>
      </c>
      <c r="B15" t="str">
        <f>(Model!$B$8*Model!$B$10)</f>
      </c>
    </row>
    <row r="16">
      <c r="A16" s="5" t="s">
        <v>14</v>
      </c>
      <c r="B16" t="str">
        <f>(Model!$B$7-Model!$B$9)</f>
      </c>
    </row>
    <row r="17">
      <c r="A17" s="5" t="s">
        <v>15</v>
      </c>
      <c r="B17" t="str">
        <f>(Model!$B$12*Model!$B$11)</f>
      </c>
    </row>
    <row r="18">
      <c r="A18" s="5" t="s">
        <v>16</v>
      </c>
      <c r="B18" t="str">
        <f>IF(IF(Model!$B$15&gt;0,1,0)&lt;&gt;0,(Model!$B$13/Model!$B$15),0)</f>
      </c>
    </row>
    <row r="19">
      <c r="A19" s="5" t="s">
        <v>17</v>
      </c>
      <c r="B19" t="str">
        <f>(Model!$B$15-Model!$B$16)</f>
      </c>
    </row>
    <row r="20">
      <c r="A20" s="5" t="s">
        <v>18</v>
      </c>
      <c r="B20" t="str">
        <f>(Model!$B$17+Model!$B$16)</f>
      </c>
    </row>
    <row r="21">
      <c r="A21" s="5" t="s">
        <v>19</v>
      </c>
      <c r="B21" t="str">
        <f>IF(IF(Model!$B$12&gt;0,1,0)&lt;&gt;0,(Model!$B$19/Model!$B$12),0)</f>
      </c>
    </row>
    <row r="22">
      <c r="A22" s="5" t="s">
        <v>20</v>
      </c>
      <c r="B22" t="str">
        <f>IF(IF(Model!$B$20&gt;0,1,0)&lt;&gt;0,(Model!$B$20/Model!$B$10),0)</f>
      </c>
    </row>
    <row r="23">
      <c r="A23" s="5" t="s">
        <v>21</v>
      </c>
      <c r="B23" t="str">
        <f>IF(IF(Model!$B$20&gt;0,1,0)&lt;&gt;0,(Model!$B$13/Model!$B$20),0)</f>
      </c>
    </row>
    <row r="24">
      <c r="A24" s="5" t="s">
        <v>22</v>
      </c>
      <c r="B24" t="str">
        <f>((Model!$B$22/Model!$B$8)-1)</f>
      </c>
    </row>
    <row r="25">
      <c r="A25" s="4" t="s">
        <v>23</v>
      </c>
    </row>
    <row r="26">
      <c r="A26" s="10" t="s">
        <v>24</v>
      </c>
      <c r="B26" s="7" t="str">
        <f>Model!$B$22</f>
      </c>
    </row>
    <row r="27">
      <c r="A27" s="5" t="s">
        <v>25</v>
      </c>
      <c r="B27" s="11" t="str">
        <f>Model!$B$24</f>
      </c>
    </row>
    <row r="28">
      <c r="A28" s="5" t="s">
        <v>26</v>
      </c>
      <c r="B28" s="9" t="str">
        <f>Model!$B$20</f>
      </c>
    </row>
    <row r="29">
      <c r="A29" s="5" t="s">
        <v>27</v>
      </c>
      <c r="B29" s="9" t="str">
        <f>Model!$B$17</f>
      </c>
    </row>
    <row r="30">
      <c r="A30" s="5" t="s">
        <v>10</v>
      </c>
      <c r="B30" s="9" t="str">
        <f>Model!$B$12</f>
      </c>
    </row>
    <row r="31">
      <c r="A31" s="5" t="s">
        <v>11</v>
      </c>
      <c r="B31" s="9" t="str">
        <f>Model!$B$13</f>
      </c>
    </row>
    <row r="32">
      <c r="A32" s="5" t="s">
        <v>28</v>
      </c>
      <c r="B32" s="6" t="str">
        <f>Model!$B$16</f>
      </c>
    </row>
    <row r="33">
      <c r="A33" s="5" t="s">
        <v>29</v>
      </c>
      <c r="B33" s="8" t="str">
        <f>Model!$B$21</f>
      </c>
    </row>
    <row r="34">
      <c r="A34" s="5" t="s">
        <v>30</v>
      </c>
      <c r="B34" s="11" t="str">
        <f>Model!$B$23</f>
      </c>
    </row>
    <row r="36">
      <c r="A36" s="4" t="s">
        <v>31</v>
      </c>
    </row>
    <row r="37">
      <c r="B37" s="3" t="s">
        <v>3</v>
      </c>
    </row>
    <row r="38">
      <c r="A38" s="5" t="s">
        <v>10</v>
      </c>
      <c r="B38" s="9" t="str">
        <f>Model!$B$12</f>
      </c>
    </row>
    <row r="39">
      <c r="A39" s="5" t="s">
        <v>27</v>
      </c>
      <c r="B39" s="9" t="str">
        <f>Model!$B$17</f>
      </c>
    </row>
    <row r="40">
      <c r="A40" s="5" t="s">
        <v>28</v>
      </c>
      <c r="B40" s="6" t="str">
        <f>Model!$B$16</f>
      </c>
    </row>
    <row r="41">
      <c r="A41" s="5" t="s">
        <v>32</v>
      </c>
      <c r="B41" s="9" t="str">
        <f>Model!$B$20</f>
      </c>
    </row>
    <row r="42">
      <c r="A42" s="5" t="s">
        <v>33</v>
      </c>
      <c r="B42" s="7" t="str">
        <f>Model!$B$22</f>
      </c>
    </row>
    <row r="43">
      <c r="A43" s="5" t="s">
        <v>34</v>
      </c>
      <c r="B43" s="9" t="str">
        <f>Model!$B$13</f>
      </c>
    </row>
    <row r="45">
      <c r="A45" s="4" t="s">
        <v>35</v>
      </c>
    </row>
    <row r="46">
      <c r="A46" s="5" t="s">
        <v>36</v>
      </c>
      <c r="B46" t="s">
        <v>37</v>
      </c>
    </row>
    <row r="47">
      <c r="A47" s="5" t="s">
        <v>38</v>
      </c>
      <c r="B47" t="s">
        <v>39</v>
      </c>
    </row>
    <row r="48">
      <c r="A48" s="5" t="s">
        <v>40</v>
      </c>
      <c r="B48" t="s">
        <v>41</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60</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4" t="s">
        <v>42</v>
      </c>
      <c r="B1" s="4" t="s">
        <v>43</v>
      </c>
      <c r="C1" s="4" t="s">
        <v>44</v>
      </c>
    </row>
    <row r="2">
      <c r="A2" t="s">
        <v>45</v>
      </c>
      <c r="B2" t="s">
        <v>46</v>
      </c>
      <c r="C2" t="s">
        <v>47</v>
      </c>
    </row>
    <row r="3">
      <c r="A3" t="s">
        <v>48</v>
      </c>
      <c r="B3" t="s">
        <v>49</v>
      </c>
      <c r="C3" t="s">
        <v>47</v>
      </c>
    </row>
    <row r="4">
      <c r="A4" t="s">
        <v>50</v>
      </c>
      <c r="B4" t="s">
        <v>51</v>
      </c>
      <c r="C4" t="s">
        <v>47</v>
      </c>
    </row>
    <row r="5">
      <c r="A5" t="s">
        <v>52</v>
      </c>
      <c r="B5" t="s">
        <v>53</v>
      </c>
      <c r="C5" t="s">
        <v>47</v>
      </c>
    </row>
    <row r="6">
      <c r="A6" t="s">
        <v>54</v>
      </c>
      <c r="B6" t="s">
        <v>55</v>
      </c>
      <c r="C6" t="s">
        <v>47</v>
      </c>
    </row>
    <row r="7">
      <c r="A7" t="s">
        <v>56</v>
      </c>
      <c r="B7" t="s">
        <v>57</v>
      </c>
      <c r="C7" t="s">
        <v>47</v>
      </c>
    </row>
    <row r="8">
      <c r="A8" t="s">
        <v>58</v>
      </c>
      <c r="B8" t="s">
        <v>59</v>
      </c>
      <c r="C8" t="s">
        <v>47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