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Model!$B$6</definedName>
    <definedName name="target_fcf_yield">Model!$B$11</definedName>
    <definedName name="implied_ev_ebitda">Model!$B$22</definedName>
    <definedName name="fcf_uplift">Model!$B$8</definedName>
    <definedName name="fy2025_fcf">Model!$B$9</definedName>
    <definedName name="stream_liability">Model!$B$10</definedName>
    <definedName name="current_equity_value">Model!$B$15</definedName>
    <definedName name="upside">Model!$B$24</definedName>
    <definedName name="cash_and_liquid">Model!$B$5</definedName>
    <definedName name="diluted_shares">Model!$B$7</definedName>
    <definedName name="net_cash">Model!$B$16</definedName>
    <definedName name="normalized_fcf">Model!$B$17</definedName>
    <definedName name="current_fcf_yield">Model!$B$20</definedName>
    <definedName name="implied_equity_value">Model!$B$21</definedName>
    <definedName name="implied_price">Model!$B$23</definedName>
    <definedName name="fy2025_ebitda">Model!$B$13</definedName>
    <definedName name="current_enterprise_value">Model!$B$18</definedName>
    <definedName name="implied_enterprise_value">Model!$B$19</definedName>
  </definedNames>
  <calcPr calcId="122211" fullCalcOnLoad="true"/>
</workbook>
</file>

<file path=xl/sharedStrings.xml><?xml version="1.0" encoding="utf-8"?>
<sst xmlns="http://schemas.openxmlformats.org/spreadsheetml/2006/main" count="55" uniqueCount="55">
  <si>
    <t>Mako Mining FCF yield valuation</t>
  </si>
  <si>
    <t>As of 2026-08-25  ·  Currency: USD  ·  https://modeledge.ai/model/fm_2b5fa02e8ff877d22eff36b05ea7b80e</t>
  </si>
  <si>
    <t>Inputs</t>
  </si>
  <si>
    <t>Cash and marketable securities</t>
  </si>
  <si>
    <t>Current share price</t>
  </si>
  <si>
    <t>Diluted shares</t>
  </si>
  <si>
    <t>Normalization uplift vs FY2025</t>
  </si>
  <si>
    <t>FY2025 reported FCF</t>
  </si>
  <si>
    <t>Sailfish gold stream liability</t>
  </si>
  <si>
    <t>Target FCF yield</t>
  </si>
  <si>
    <t>Constants</t>
  </si>
  <si>
    <t>fy2025_ebitda</t>
  </si>
  <si>
    <t>Calculations</t>
  </si>
  <si>
    <t>current_equity_value</t>
  </si>
  <si>
    <t>net_cash</t>
  </si>
  <si>
    <t>normalized_fcf</t>
  </si>
  <si>
    <t>current_enterprise_value</t>
  </si>
  <si>
    <t>implied_enterprise_value</t>
  </si>
  <si>
    <t>current_fcf_yield</t>
  </si>
  <si>
    <t>implied_equity_value</t>
  </si>
  <si>
    <t>implied_ev_ebitda</t>
  </si>
  <si>
    <t>implied_price</t>
  </si>
  <si>
    <t>upside</t>
  </si>
  <si>
    <t>Outputs</t>
  </si>
  <si>
    <t>Implied price</t>
  </si>
  <si>
    <t>Normalized FCF</t>
  </si>
  <si>
    <t>Implied enterprise value</t>
  </si>
  <si>
    <t>Implied equity value</t>
  </si>
  <si>
    <t>Upside vs current price</t>
  </si>
  <si>
    <t>FCF yield at current EV</t>
  </si>
  <si>
    <t>Net cash after stream</t>
  </si>
  <si>
    <t>Implied EV to FY2025 EBITDA</t>
  </si>
  <si>
    <t>Scenarios (reference)</t>
  </si>
  <si>
    <t>base</t>
  </si>
  <si>
    <t>fcf_uplift = 0.35, target_fcf_yield = 0.06</t>
  </si>
  <si>
    <t>bear</t>
  </si>
  <si>
    <t>fcf_uplift = -0.25, target_fcf_yield = 0.11</t>
  </si>
  <si>
    <t>bull</t>
  </si>
  <si>
    <t>fcf_uplift = 0.8, target_fcf_yield = 0.05</t>
  </si>
  <si>
    <t>Claim</t>
  </si>
  <si>
    <t>URL</t>
  </si>
  <si>
    <t>Accessed</t>
  </si>
  <si>
    <t>Modeledge live MAKO price $10.94 and market cap $958M on 2026-08-25, consistent with NASDAQ:MAKO in USD and ~87.56M basic shares.</t>
  </si>
  <si>
    <t>https://www.makominingcorp.com/</t>
  </si>
  <si>
    <t/>
  </si>
  <si>
    <t>FY2025 XBRL free cash flow $40.657M, EBITDA $64.278M, revenue $148.472M, net income $33.740M, operating cash flow $52.977M, capex $12.320M, cash $77.277M, all USD.</t>
  </si>
  <si>
    <t>https://www.sec.gov/Archives/edgar/data/1784930/000106299326002209/exhibit99-3.htm</t>
  </si>
  <si>
    <t>FY2025 gold sold 41,686 oz at $3,515/oz realized, AISC $1,881/oz; production 40,831 oz; year-end term debt repaid; 87,564,647 shares outstanding plus RSUs, DSUs and options as of the 40-F MD&amp;A date.</t>
  </si>
  <si>
    <t>Q2 2026 revenue $62.6M, adjusted EBITDA $31.7M, net income $13.9M, 14,610 oz sold at $4,201/oz, AISC $2,286/oz; cash plus receivables and securities $112.9M.</t>
  </si>
  <si>
    <t>https://www.sec.gov/Archives/edgar/data/1784930/000106299326004363/exhibit99-1.htm</t>
  </si>
  <si>
    <t>At June 30, 2026 cash $71.913M and marketable securities $40.111M; Sailfish gold stream FV $41.712M; H1 2026 operating cash flow $45.887M and mining capex $9.557M; Q2 diluted WASO 90.466M; 87,605,909 shares outstanding as of the MD&amp;A date.</t>
  </si>
  <si>
    <t>https://www.sec.gov/Archives/edgar/data/1784930/000106299326004346/exhibit99-1.htm</t>
  </si>
  <si>
    <t>Moss Mine P&amp;P 598 koz Au supporting a 15-year mine life and $254M after-tax NPV5% at $3,500/oz Au; Mt. Hamilton acquired March 2026 via Sailfish stream; Eagle Mountain PEA-stage in Guyana.</t>
  </si>
  <si>
    <t>https://www.sec.gov/Archives/edgar/data/1784930/000106299326003521/exhibit99-1.htm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</si>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</sst>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8">
    <numFmt numFmtId="164" formatCode="#,##0.0"/>
    <numFmt numFmtId="165" formatCode="&quot;$&quot;0.00"/>
    <numFmt numFmtId="166" formatCode="0.00"/>
    <numFmt numFmtId="167" formatCode="0%"/>
    <numFmt numFmtId="168" formatCode="0.0%"/>
    <numFmt numFmtId="169" formatCode="&quot;$&quot;#,##0.0"/>
    <numFmt numFmtId="170" formatCode="&quot;$&quot;#,##0"/>
    <numFmt numFmtId="171"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3">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170" fontId="0" fillId="0" borderId="0" xfId="0" applyNumberFormat="true" applyAlignment="false">
      <alignment/>
    </xf>
    <xf numFmtId="171"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112</v>
      </c>
    </row>
    <row r="6">
      <c r="A6" s="4" t="s">
        <v>4</v>
      </c>
      <c r="B6" s="6">
        <v>10.94</v>
      </c>
    </row>
    <row r="7">
      <c r="A7" s="4" t="s">
        <v>5</v>
      </c>
      <c r="B7" s="7">
        <v>90.47</v>
      </c>
    </row>
    <row r="8">
      <c r="A8" s="4" t="s">
        <v>6</v>
      </c>
      <c r="B8" s="8">
        <v>0.35</v>
      </c>
    </row>
    <row r="9">
      <c r="A9" s="4" t="s">
        <v>7</v>
      </c>
      <c r="B9" s="5">
        <v>40.657</v>
      </c>
    </row>
    <row r="10">
      <c r="A10" s="4" t="s">
        <v>8</v>
      </c>
      <c r="B10" s="5">
        <v>41.7</v>
      </c>
    </row>
    <row r="11">
      <c r="A11" s="4" t="s">
        <v>9</v>
      </c>
      <c r="B11" s="9">
        <v>0.06</v>
      </c>
    </row>
    <row r="12">
      <c r="A12" s="3" t="s">
        <v>10</v>
      </c>
    </row>
    <row r="13">
      <c r="A13" s="4" t="s">
        <v>11</v>
      </c>
      <c r="B13">
        <v>64.278</v>
      </c>
    </row>
    <row r="14">
      <c r="A14" s="3" t="s">
        <v>12</v>
      </c>
    </row>
    <row r="15">
      <c r="A15" s="4" t="s">
        <v>13</v>
      </c>
      <c r="B15" t="str">
        <f>(Model!$B$6*Model!$B$7)</f>
      </c>
    </row>
    <row r="16">
      <c r="A16" s="4" t="s">
        <v>14</v>
      </c>
      <c r="B16" t="str">
        <f>(Model!$B$5-Model!$B$10)</f>
      </c>
    </row>
    <row r="17">
      <c r="A17" s="4" t="s">
        <v>15</v>
      </c>
      <c r="B17" t="str">
        <f>(Model!$B$9*(1+Model!$B$8))</f>
      </c>
    </row>
    <row r="18">
      <c r="A18" s="4" t="s">
        <v>16</v>
      </c>
      <c r="B18" t="str">
        <f>(Model!$B$15-Model!$B$16)</f>
      </c>
    </row>
    <row r="19">
      <c r="A19" s="4" t="s">
        <v>17</v>
      </c>
      <c r="B19" t="str">
        <f>IF(IF(Model!$B$11&gt;0,1,0)&lt;&gt;0,(Model!$B$17/Model!$B$11),0)</f>
      </c>
    </row>
    <row r="20">
      <c r="A20" s="4" t="s">
        <v>18</v>
      </c>
      <c r="B20" t="str">
        <f>IF(IF(Model!$B$18&gt;0,1,0)&lt;&gt;0,(Model!$B$17/Model!$B$18),0)</f>
      </c>
    </row>
    <row r="21">
      <c r="A21" s="4" t="s">
        <v>19</v>
      </c>
      <c r="B21" t="str">
        <f>(Model!$B$19+Model!$B$16)</f>
      </c>
    </row>
    <row r="22">
      <c r="A22" s="4" t="s">
        <v>20</v>
      </c>
      <c r="B22" t="str">
        <f>IF(IF(Model!$B$13&gt;0,1,0)&lt;&gt;0,(Model!$B$19/Model!$B$13),0)</f>
      </c>
    </row>
    <row r="23">
      <c r="A23" s="4" t="s">
        <v>21</v>
      </c>
      <c r="B23" t="str">
        <f>IF(IF(Model!$B$7&gt;0,1,0)&lt;&gt;0,(Model!$B$21/Model!$B$7),0)</f>
      </c>
    </row>
    <row r="24">
      <c r="A24" s="4" t="s">
        <v>22</v>
      </c>
      <c r="B24" t="str">
        <f>IF(IF(Model!$B$6&gt;0,1,0)&lt;&gt;0,((Model!$B$23/Model!$B$6)-1),0)</f>
      </c>
    </row>
    <row r="25">
      <c r="A25" s="3" t="s">
        <v>23</v>
      </c>
    </row>
    <row r="26">
      <c r="A26" s="4" t="s">
        <v>24</v>
      </c>
      <c r="B26" s="6" t="str">
        <f>Model!$B$23</f>
      </c>
    </row>
    <row r="27">
      <c r="A27" s="4" t="s">
        <v>25</v>
      </c>
      <c r="B27" s="10" t="str">
        <f>Model!$B$17</f>
      </c>
    </row>
    <row r="28">
      <c r="A28" s="4" t="s">
        <v>26</v>
      </c>
      <c r="B28" s="11" t="str">
        <f>Model!$B$19</f>
      </c>
    </row>
    <row r="29">
      <c r="A29" s="4" t="s">
        <v>27</v>
      </c>
      <c r="B29" s="11" t="str">
        <f>Model!$B$21</f>
      </c>
    </row>
    <row r="30">
      <c r="A30" s="4" t="s">
        <v>24</v>
      </c>
      <c r="B30" s="6" t="str">
        <f>Model!$B$23</f>
      </c>
    </row>
    <row r="31">
      <c r="A31" s="4" t="s">
        <v>28</v>
      </c>
      <c r="B31" s="9" t="str">
        <f>Model!$B$24</f>
      </c>
    </row>
    <row r="32">
      <c r="A32" s="4" t="s">
        <v>29</v>
      </c>
      <c r="B32" s="9" t="str">
        <f>Model!$B$20</f>
      </c>
    </row>
    <row r="33">
      <c r="A33" s="4" t="s">
        <v>30</v>
      </c>
      <c r="B33" s="10" t="str">
        <f>Model!$B$16</f>
      </c>
    </row>
    <row r="34">
      <c r="A34" s="4" t="s">
        <v>31</v>
      </c>
      <c r="B34" s="12" t="str">
        <f>Model!$B$22</f>
      </c>
    </row>
    <row r="36">
      <c r="A36" s="3" t="s">
        <v>32</v>
      </c>
    </row>
    <row r="37">
      <c r="A37" s="4" t="s">
        <v>33</v>
      </c>
      <c r="B37" t="s">
        <v>34</v>
      </c>
    </row>
    <row r="38">
      <c r="A38" s="4" t="s">
        <v>35</v>
      </c>
      <c r="B38" t="s">
        <v>36</v>
      </c>
    </row>
    <row r="39">
      <c r="A39" s="4" t="s">
        <v>37</v>
      </c>
      <c r="B39" t="s">
        <v>38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39</v>
      </c>
      <c r="B1" s="3" t="s">
        <v>40</v>
      </c>
      <c r="C1" s="3" t="s">
        <v>41</v>
      </c>
    </row>
    <row r="2">
      <c r="A2" t="s">
        <v>42</v>
      </c>
      <c r="B2" t="s">
        <v>43</v>
      </c>
      <c r="C2" t="s">
        <v>44</v>
      </c>
    </row>
    <row r="3">
      <c r="A3" t="s">
        <v>45</v>
      </c>
      <c r="B3" t="s">
        <v>46</v>
      </c>
      <c r="C3" t="s">
        <v>44</v>
      </c>
    </row>
    <row r="4">
      <c r="A4" t="s">
        <v>47</v>
      </c>
      <c r="B4" t="s">
        <v>46</v>
      </c>
      <c r="C4" t="s">
        <v>44</v>
      </c>
    </row>
    <row r="5">
      <c r="A5" t="s">
        <v>48</v>
      </c>
      <c r="B5" t="s">
        <v>49</v>
      </c>
      <c r="C5" t="s">
        <v>44</v>
      </c>
    </row>
    <row r="6">
      <c r="A6" t="s">
        <v>50</v>
      </c>
      <c r="B6" t="s">
        <v>51</v>
      </c>
      <c r="C6" t="s">
        <v>44</v>
      </c>
    </row>
    <row r="7">
      <c r="A7" t="s">
        <v>52</v>
      </c>
      <c r="B7" t="s">
        <v>53</v>
      </c>
      <c r="C7"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