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target_fcf_yield">Model!$B$25</definedName>
    <definedName name="market_silver_moz">Model!$B$40:$D$40</definedName>
    <definedName name="mine_ebitda_usd_m">Model!$B$45:$D$45</definedName>
    <definedName name="net_income_usd_m">Model!$B$50:$D$50</definedName>
    <definedName name="normalized_fcf_weight_2027">Model!$B$30</definedName>
    <definedName name="cerro_lindo_market_silver_moz">Model!$B$33:$D$33</definedName>
    <definedName name="average_gross_debt_usd_m">Model!$B$6:$D$6</definedName>
    <definedName name="cash_interest_rate">Model!$B$8</definedName>
    <definedName name="cash_tax_rate">Model!$B$9</definedName>
    <definedName name="current_price">Model!$B$12</definedName>
    <definedName name="silver_production_moz">Model!$B$20:$D$20</definedName>
    <definedName name="total_ebitda_usd_m">Model!$B$46:$D$46</definedName>
    <definedName name="mine_cash_costs_usd_m">Model!$B$14:$D$14</definedName>
    <definedName name="working_capital_release_use_usd_m">Model!$B$26:$D$26</definedName>
    <definedName name="stream_silver_revenue_usd_m">Model!$B$39:$D$39</definedName>
    <definedName name="smelting_ebitda_addition_usd_m">Model!$B$41:$D$41</definedName>
    <definedName name="cash_tax_usd_m">Model!$B$49:$D$49</definedName>
    <definedName name="shares_outstanding_m">Model!$B$18</definedName>
    <definedName name="capex_usd_m">Model!$B$7:$D$7</definedName>
    <definedName name="stream_cash_price_usd_oz">Model!$B$24</definedName>
    <definedName name="zinc_price_usd_t">Model!$B$27</definedName>
    <definedName name="normalized_fcf_weight_2028">Model!$B$31</definedName>
    <definedName name="interest_expense_usd_m">Model!$B$35:$D$35</definedName>
    <definedName name="market_silver_revenue_usd_m">Model!$B$42:$D$42</definedName>
    <definedName name="ebit_usd_m">Model!$B$47:$D$47</definedName>
    <definedName name="depreciation_amortization_usd_m">Model!$B$13:$D$13</definedName>
    <definedName name="non_controlling_interest_fcf_share">Model!$B$17</definedName>
    <definedName name="smelting_byproduct_premium_revenue_usd_m">Model!$B$21:$D$21</definedName>
    <definedName name="smelting_revenue_usd_m">Model!$B$37:$D$37</definedName>
    <definedName name="zinc_mining_revenue_usd_m">Model!$B$38:$D$38</definedName>
    <definedName name="normalized_fcf_usd_m">Model!$B$53</definedName>
    <definedName name="attributable_normalized_fcf_usd_m">Model!$B$54</definedName>
    <definedName name="implied_equity_value_usd_m">Model!$B$55</definedName>
    <definedName name="normalized_fcf_weight_2026">Model!$B$29</definedName>
    <definedName name="silver_price_usd_oz">Model!$B$19</definedName>
    <definedName name="cerro_lindo_streamed_share">Model!$B$11:$D$11</definedName>
    <definedName name="smelting_zinc_sales_kt">Model!$B$23:$D$23</definedName>
    <definedName name="silver_revenue_usd_m">Model!$B$43:$D$43</definedName>
    <definedName name="mine_revenue_usd_m">Model!$B$44:$D$44</definedName>
    <definedName name="pre_tax_income_usd_m">Model!$B$48:$D$48</definedName>
    <definedName name="cfo_before_capex_usd_m">Model!$B$51:$D$51</definedName>
    <definedName name="cerro_lindo_silver_production_moz">Model!$B$10:$D$10</definedName>
    <definedName name="smelting_ebitda_margin">Model!$B$22:$D$22</definedName>
    <definedName name="non_cerro_lindo_silver_moz">Model!$B$36:$D$36</definedName>
    <definedName name="upside">Model!$B$57</definedName>
    <definedName name="mine_other_byproduct_revenue_usd_m">Model!$B$15:$D$15</definedName>
    <definedName name="mining_zinc_production_kt">Model!$B$16:$D$16</definedName>
    <definedName name="cerro_lindo_streamed_silver_moz">Model!$B$34:$D$34</definedName>
    <definedName name="free_cash_flow_usd_m">Model!$B$52:$D$52</definedName>
    <definedName name="fair_value">Model!$B$56</definedName>
  </definedNames>
  <calcPr calcId="122211" fullCalcOnLoad="true"/>
</workbook>
</file>

<file path=xl/sharedStrings.xml><?xml version="1.0" encoding="utf-8"?>
<sst xmlns="http://schemas.openxmlformats.org/spreadsheetml/2006/main" count="110" uniqueCount="110">
  <si>
    <t>Nexa Resources FCF yield valuation</t>
  </si>
  <si>
    <t>As of 2026-08-06  ·  Currency: USD  ·  https://modeledge.ai/model/fm_3aafa0dd11180ff297faafe94898aa55</t>
  </si>
  <si>
    <t>FY2026E</t>
  </si>
  <si>
    <t>FY2027E</t>
  </si>
  <si>
    <t>FY2028E</t>
  </si>
  <si>
    <t>Inputs</t>
  </si>
  <si>
    <t>Average gross debt ($M)</t>
  </si>
  <si>
    <t>Capex ($M)</t>
  </si>
  <si>
    <t>Cash interest rate on average debt</t>
  </si>
  <si>
    <t>Cash tax rate</t>
  </si>
  <si>
    <t>Cerro Lindo silver production (Moz)</t>
  </si>
  <si>
    <t>Cerro Lindo streamed silver share</t>
  </si>
  <si>
    <t>Current share price</t>
  </si>
  <si>
    <t>D&amp;A ($M)</t>
  </si>
  <si>
    <t>Mine cash costs ($M)</t>
  </si>
  <si>
    <t>Mine other byproduct revenue ($M)</t>
  </si>
  <si>
    <t>Mining zinc production (kt contained)</t>
  </si>
  <si>
    <t>NCI / minority FCF share</t>
  </si>
  <si>
    <t>Shares outstanding (M)</t>
  </si>
  <si>
    <t>Silver price ($/oz)</t>
  </si>
  <si>
    <t>Silver production (Moz)</t>
  </si>
  <si>
    <t>Smelting byproduct and premium revenue ($M)</t>
  </si>
  <si>
    <t>Smelting EBITDA margin</t>
  </si>
  <si>
    <t>Smelting zinc metal and oxide sales (kt)</t>
  </si>
  <si>
    <t>Stream cash price ($/oz)</t>
  </si>
  <si>
    <t>Target equity FCF yield</t>
  </si>
  <si>
    <t>Working capital release / (use) ($M)</t>
  </si>
  <si>
    <t>Zinc price ($/t)</t>
  </si>
  <si>
    <t>Constants</t>
  </si>
  <si>
    <t>normalized_fcf_weight_2026</t>
  </si>
  <si>
    <t>normalized_fcf_weight_2027</t>
  </si>
  <si>
    <t>normalized_fcf_weight_2028</t>
  </si>
  <si>
    <t>Calculations</t>
  </si>
  <si>
    <t>cerro_lindo_market_silver_moz</t>
  </si>
  <si>
    <t>cerro_lindo_streamed_silver_moz</t>
  </si>
  <si>
    <t>interest_expense_usd_m</t>
  </si>
  <si>
    <t>non_cerro_lindo_silver_moz</t>
  </si>
  <si>
    <t>smelting_revenue_usd_m</t>
  </si>
  <si>
    <t>zinc_mining_revenue_usd_m</t>
  </si>
  <si>
    <t>stream_silver_revenue_usd_m</t>
  </si>
  <si>
    <t>market_silver_moz</t>
  </si>
  <si>
    <t>smelting_ebitda_addition_usd_m</t>
  </si>
  <si>
    <t>market_silver_revenue_usd_m</t>
  </si>
  <si>
    <t>silver_revenue_usd_m</t>
  </si>
  <si>
    <t>mine_revenue_usd_m</t>
  </si>
  <si>
    <t>mine_ebitda_usd_m</t>
  </si>
  <si>
    <t>total_ebitda_usd_m</t>
  </si>
  <si>
    <t>ebit_usd_m</t>
  </si>
  <si>
    <t>pre_tax_income_usd_m</t>
  </si>
  <si>
    <t>cash_tax_usd_m</t>
  </si>
  <si>
    <t>net_income_usd_m</t>
  </si>
  <si>
    <t>cfo_before_capex_usd_m</t>
  </si>
  <si>
    <t>free_cash_flow_usd_m</t>
  </si>
  <si>
    <t>normalized_fcf_usd_m</t>
  </si>
  <si>
    <t>attributable_normalized_fcf_usd_m</t>
  </si>
  <si>
    <t>implied_equity_value_usd_m</t>
  </si>
  <si>
    <t>fair_value</t>
  </si>
  <si>
    <t>upside</t>
  </si>
  <si>
    <t>Outputs</t>
  </si>
  <si>
    <t>Fair value per share</t>
  </si>
  <si>
    <t>Upside / downside</t>
  </si>
  <si>
    <t>Attributable normalized FCF ($M)</t>
  </si>
  <si>
    <t>Implied equity value ($M)</t>
  </si>
  <si>
    <t>FY2027E FCF ($M)</t>
  </si>
  <si>
    <t>FCF bridge ($M)</t>
  </si>
  <si>
    <t>Zinc revenue</t>
  </si>
  <si>
    <t>Silver revenue</t>
  </si>
  <si>
    <t>Other mine byproducts</t>
  </si>
  <si>
    <t>= Mine revenue</t>
  </si>
  <si>
    <t>- Mine cash costs</t>
  </si>
  <si>
    <t>= Mine EBITDA</t>
  </si>
  <si>
    <t>+ Smelting EBITDA addition</t>
  </si>
  <si>
    <t>= Total EBITDA</t>
  </si>
  <si>
    <t>- D&amp;A</t>
  </si>
  <si>
    <t>= EBIT</t>
  </si>
  <si>
    <t>- Interest expense</t>
  </si>
  <si>
    <t>- Cash tax</t>
  </si>
  <si>
    <t>+ D&amp;A</t>
  </si>
  <si>
    <t>+ Working capital release / (use)</t>
  </si>
  <si>
    <t>= CFO before capex</t>
  </si>
  <si>
    <t>- Capex</t>
  </si>
  <si>
    <t>= FCF</t>
  </si>
  <si>
    <t>= Attributable FCF</t>
  </si>
  <si>
    <t>Operating drivers</t>
  </si>
  <si>
    <t>Mining zinc production (kt)</t>
  </si>
  <si>
    <t>Market silver exposure (Moz)</t>
  </si>
  <si>
    <t>Cash interest rate</t>
  </si>
  <si>
    <t>Scenarios (reference)</t>
  </si>
  <si>
    <t>base</t>
  </si>
  <si>
    <t/>
  </si>
  <si>
    <t>bear</t>
  </si>
  <si>
    <t>capex_usd_m = [381, 420, 405], cerro_lindo_silver_production_moz = [3, 3.1, 3], mining_zinc_production_kt = [310, 335, 333], non_controlling_interest_fcf_share = 0.3, silver_price_usd_oz = 50, silver_production_moz = [10, 10, 9], smelting_ebitda_margin = [0.06, 0.075, 0.075], smelting_zinc_sales_kt = [570, 580, 580], target_fcf_yield = 0.3, working_capital_release_use_usd_m = [-250, 0, -50], zinc_price_usd_t = 3200</t>
  </si>
  <si>
    <t>bull</t>
  </si>
  <si>
    <t>capex_usd_m = [381, 390, 380], cerro_lindo_silver_production_moz = [3.3, 3.4, 3.6], mining_zinc_production_kt = [360, 389, 398], non_controlling_interest_fcf_share = 0.2, silver_price_usd_oz = 75, silver_production_moz = [11, 12, 11], smelting_ebitda_margin = [0.1, 0.12, 0.12], smelting_zinc_sales_kt = [600, 605, 605], target_fcf_yield = 0.16, working_capital_release_use_usd_m = [-75, 100, 50], zinc_price_usd_t = 3900</t>
  </si>
  <si>
    <t>Claim</t>
  </si>
  <si>
    <t>URL</t>
  </si>
  <si>
    <t>Accessed</t>
  </si>
  <si>
    <t>Nexa's August 5, 2026 2Q26 release reported US$908M of revenue, US$98M of net income, US$286M of adjusted EBITDA, unchanged 2026 operating/capex guidance, and the Cerro Lindo silver stream stepdown effective in May.</t>
  </si>
  <si>
    <t>https://www.nexaresources.com/en/nexa-reports-2q26-net-income-of-us98-million-and-adjusted-ebitda-of-us286-million/</t>
  </si>
  <si>
    <t>Nexa's June 30, 2026 interim financial statements reported 2Q26 net income attributable to Nexa shareholders of US$68.6M, 132.439M weighted average shares, US$86.3M of quarterly D&amp;A, US$111.2M of quarterly operating cash flow after interest and tax, and US$88.7M of quarterly PP&amp;E additions.</t>
  </si>
  <si>
    <t>https://www.sec.gov/Archives/edgar/data/1713930/000129281426004057/ex99-1.htm</t>
  </si>
  <si>
    <t>Nexa's official 2026-2028 outlook provides production ranges, smelting sales ranges, 2026 cost assumptions, and 2026 capex guidance.</t>
  </si>
  <si>
    <t>https://ri.nexaresources.com/financial-information/guidance-outlook/</t>
  </si>
  <si>
    <t>Official LME price tables showed zinc at US$3,737/t cash settlement and US$3,693/t three-month on August 5, 2026.</t>
  </si>
  <si>
    <t>https://www.westmetall.com/en/markdaten.php</t>
  </si>
  <si>
    <t>Live silver spot references around August 6, 2026 were near US$62.5/oz.</t>
  </si>
  <si>
    <t>https://www.apmex.com/silver-price</t>
  </si>
  <si>
    <t>Current share price was refreshed from Modeledge market data for NEXA on August 5, 2026.</t>
  </si>
  <si>
    <t>https://modeledge.ai/company/NEXA</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</si>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</sst>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
    <numFmt numFmtId="165" formatCode="0.0%"/>
    <numFmt numFmtId="166" formatCode="0.0"/>
    <numFmt numFmtId="167"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0" fontId="4"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4" min="2" width="13"/>
  </cols>
  <sheetData>
    <row r="1">
      <c r="A1" s="1" t="s">
        <v>0</v>
      </c>
    </row>
    <row r="2">
      <c r="A2" s="2" t="s">
        <v>1</v>
      </c>
    </row>
    <row r="4">
      <c r="B4" s="3" t="s">
        <v>2</v>
      </c>
      <c r="C4" s="3" t="s">
        <v>3</v>
      </c>
      <c r="D4" s="3" t="s">
        <v>4</v>
      </c>
    </row>
    <row r="5">
      <c r="A5" s="4" t="s">
        <v>5</v>
      </c>
    </row>
    <row r="6">
      <c r="A6" s="5" t="s">
        <v>6</v>
      </c>
      <c r="B6" s="6">
        <v>1850</v>
      </c>
      <c r="C6" s="6">
        <v>1750</v>
      </c>
      <c r="D6" s="6">
        <v>1680</v>
      </c>
    </row>
    <row r="7">
      <c r="A7" s="5" t="s">
        <v>7</v>
      </c>
      <c r="B7" s="6">
        <v>381</v>
      </c>
      <c r="C7" s="6">
        <v>405</v>
      </c>
      <c r="D7" s="6">
        <v>390</v>
      </c>
    </row>
    <row r="8">
      <c r="A8" s="5" t="s">
        <v>8</v>
      </c>
      <c r="B8" s="7">
        <v>0.07</v>
      </c>
    </row>
    <row r="9">
      <c r="A9" s="5" t="s">
        <v>9</v>
      </c>
      <c r="B9" s="7">
        <v>0.3</v>
      </c>
    </row>
    <row r="10">
      <c r="A10" s="5" t="s">
        <v>10</v>
      </c>
      <c r="B10" s="8">
        <v>3.15</v>
      </c>
      <c r="C10" s="8">
        <v>3.25</v>
      </c>
      <c r="D10" s="8">
        <v>3.3</v>
      </c>
    </row>
    <row r="11">
      <c r="A11" s="5" t="s">
        <v>11</v>
      </c>
      <c r="B11" s="7">
        <v>0.35</v>
      </c>
      <c r="C11" s="7">
        <v>0.25</v>
      </c>
      <c r="D11" s="7">
        <v>0.25</v>
      </c>
    </row>
    <row r="12">
      <c r="A12" s="5" t="s">
        <v>12</v>
      </c>
      <c r="B12" s="9">
        <v>14.05</v>
      </c>
    </row>
    <row r="13">
      <c r="A13" s="5" t="s">
        <v>13</v>
      </c>
      <c r="B13" s="6">
        <v>335</v>
      </c>
      <c r="C13" s="6">
        <v>330</v>
      </c>
      <c r="D13" s="6">
        <v>330</v>
      </c>
    </row>
    <row r="14">
      <c r="A14" s="5" t="s">
        <v>14</v>
      </c>
      <c r="B14" s="6">
        <v>1115</v>
      </c>
      <c r="C14" s="6">
        <v>1155</v>
      </c>
      <c r="D14" s="6">
        <v>1165</v>
      </c>
    </row>
    <row r="15">
      <c r="A15" s="5" t="s">
        <v>15</v>
      </c>
      <c r="B15" s="6">
        <v>500</v>
      </c>
      <c r="C15" s="6">
        <v>525</v>
      </c>
      <c r="D15" s="6">
        <v>525</v>
      </c>
    </row>
    <row r="16">
      <c r="A16" s="5" t="s">
        <v>16</v>
      </c>
      <c r="B16" s="8">
        <v>330</v>
      </c>
      <c r="C16" s="8">
        <v>355</v>
      </c>
      <c r="D16" s="8">
        <v>358</v>
      </c>
    </row>
    <row r="17">
      <c r="A17" s="5" t="s">
        <v>17</v>
      </c>
      <c r="B17" s="7">
        <v>0.25</v>
      </c>
    </row>
    <row r="18">
      <c r="A18" s="5" t="s">
        <v>18</v>
      </c>
      <c r="B18" s="8">
        <v>132.439</v>
      </c>
    </row>
    <row r="19">
      <c r="A19" s="5" t="s">
        <v>19</v>
      </c>
      <c r="B19" s="9">
        <v>62.5</v>
      </c>
    </row>
    <row r="20">
      <c r="A20" s="5" t="s">
        <v>20</v>
      </c>
      <c r="B20" s="8">
        <v>10.5</v>
      </c>
      <c r="C20" s="8">
        <v>11</v>
      </c>
      <c r="D20" s="8">
        <v>10</v>
      </c>
    </row>
    <row r="21">
      <c r="A21" s="5" t="s">
        <v>21</v>
      </c>
      <c r="B21" s="6">
        <v>465</v>
      </c>
      <c r="C21" s="6">
        <v>485</v>
      </c>
      <c r="D21" s="6">
        <v>490</v>
      </c>
    </row>
    <row r="22">
      <c r="A22" s="5" t="s">
        <v>22</v>
      </c>
      <c r="B22" s="7">
        <v>0.085</v>
      </c>
      <c r="C22" s="7">
        <v>0.1</v>
      </c>
      <c r="D22" s="7">
        <v>0.1</v>
      </c>
    </row>
    <row r="23">
      <c r="A23" s="5" t="s">
        <v>23</v>
      </c>
      <c r="B23" s="8">
        <v>585</v>
      </c>
      <c r="C23" s="8">
        <v>592.5</v>
      </c>
      <c r="D23" s="8">
        <v>592.5</v>
      </c>
    </row>
    <row r="24">
      <c r="A24" s="5" t="s">
        <v>24</v>
      </c>
      <c r="B24" s="9">
        <v>5</v>
      </c>
    </row>
    <row r="25">
      <c r="A25" s="5" t="s">
        <v>25</v>
      </c>
      <c r="B25" s="7">
        <v>0.2</v>
      </c>
    </row>
    <row r="26">
      <c r="A26" s="5" t="s">
        <v>26</v>
      </c>
      <c r="B26" s="6">
        <v>-150</v>
      </c>
      <c r="C26" s="6">
        <v>50</v>
      </c>
      <c r="D26" s="6">
        <v>0</v>
      </c>
    </row>
    <row r="27">
      <c r="A27" s="5" t="s">
        <v>27</v>
      </c>
      <c r="B27" s="6">
        <v>3600</v>
      </c>
    </row>
    <row r="28">
      <c r="A28" s="4" t="s">
        <v>28</v>
      </c>
    </row>
    <row r="29">
      <c r="A29" s="5" t="s">
        <v>29</v>
      </c>
      <c r="B29">
        <v>0.25</v>
      </c>
    </row>
    <row r="30">
      <c r="A30" s="5" t="s">
        <v>30</v>
      </c>
      <c r="B30">
        <v>0.5</v>
      </c>
    </row>
    <row r="31">
      <c r="A31" s="5" t="s">
        <v>31</v>
      </c>
      <c r="B31">
        <v>0.25</v>
      </c>
    </row>
    <row r="32">
      <c r="A32" s="4" t="s">
        <v>32</v>
      </c>
    </row>
    <row r="33">
      <c r="A33" s="5" t="s">
        <v>33</v>
      </c>
      <c r="B33" t="str">
        <f>(Model!$B$10*(1-Model!$B$11))</f>
      </c>
      <c r="C33" t="str">
        <f>(Model!$C$10*(1-Model!$C$11))</f>
      </c>
      <c r="D33" t="str">
        <f>(Model!$D$10*(1-Model!$D$11))</f>
      </c>
    </row>
    <row r="34">
      <c r="A34" s="5" t="s">
        <v>34</v>
      </c>
      <c r="B34" t="str">
        <f>(Model!$B$10*Model!$B$11)</f>
      </c>
      <c r="C34" t="str">
        <f>(Model!$C$10*Model!$C$11)</f>
      </c>
      <c r="D34" t="str">
        <f>(Model!$D$10*Model!$D$11)</f>
      </c>
    </row>
    <row r="35">
      <c r="A35" s="5" t="s">
        <v>35</v>
      </c>
      <c r="B35" t="str">
        <f>(Model!$B$6*Model!$B$8)</f>
      </c>
      <c r="C35" t="str">
        <f>(Model!$C$6*Model!$B$8)</f>
      </c>
      <c r="D35" t="str">
        <f>(Model!$D$6*Model!$B$8)</f>
      </c>
    </row>
    <row r="36">
      <c r="A36" s="5" t="s">
        <v>36</v>
      </c>
      <c r="B36" t="str">
        <f>(Model!$B$20-Model!$B$10)</f>
      </c>
      <c r="C36" t="str">
        <f>(Model!$C$20-Model!$C$10)</f>
      </c>
      <c r="D36" t="str">
        <f>(Model!$D$20-Model!$D$10)</f>
      </c>
    </row>
    <row r="37">
      <c r="A37" s="5" t="s">
        <v>37</v>
      </c>
      <c r="B37" t="str">
        <f>(((Model!$B$23*Model!$B$27)/1000)+Model!$B$21)</f>
      </c>
      <c r="C37" t="str">
        <f>(((Model!$C$23*Model!$B$27)/1000)+Model!$C$21)</f>
      </c>
      <c r="D37" t="str">
        <f>(((Model!$D$23*Model!$B$27)/1000)+Model!$D$21)</f>
      </c>
    </row>
    <row r="38">
      <c r="A38" s="5" t="s">
        <v>38</v>
      </c>
      <c r="B38" t="str">
        <f>((Model!$B$16*Model!$B$27)/1000)</f>
      </c>
      <c r="C38" t="str">
        <f>((Model!$C$16*Model!$B$27)/1000)</f>
      </c>
      <c r="D38" t="str">
        <f>((Model!$D$16*Model!$B$27)/1000)</f>
      </c>
    </row>
    <row r="39">
      <c r="A39" s="5" t="s">
        <v>39</v>
      </c>
      <c r="B39" t="str">
        <f>(Model!$B$34*Model!$B$24)</f>
      </c>
      <c r="C39" t="str">
        <f>(Model!$C$34*Model!$B$24)</f>
      </c>
      <c r="D39" t="str">
        <f>(Model!$D$34*Model!$B$24)</f>
      </c>
    </row>
    <row r="40">
      <c r="A40" s="5" t="s">
        <v>40</v>
      </c>
      <c r="B40" t="str">
        <f>(Model!$B$36+Model!$B$33)</f>
      </c>
      <c r="C40" t="str">
        <f>(Model!$C$36+Model!$C$33)</f>
      </c>
      <c r="D40" t="str">
        <f>(Model!$D$36+Model!$D$33)</f>
      </c>
    </row>
    <row r="41">
      <c r="A41" s="5" t="s">
        <v>41</v>
      </c>
      <c r="B41" t="str">
        <f>(Model!$B$37*Model!$B$22)</f>
      </c>
      <c r="C41" t="str">
        <f>(Model!$C$37*Model!$C$22)</f>
      </c>
      <c r="D41" t="str">
        <f>(Model!$D$37*Model!$D$22)</f>
      </c>
    </row>
    <row r="42">
      <c r="A42" s="5" t="s">
        <v>42</v>
      </c>
      <c r="B42" t="str">
        <f>(Model!$B$40*Model!$B$19)</f>
      </c>
      <c r="C42" t="str">
        <f>(Model!$C$40*Model!$B$19)</f>
      </c>
      <c r="D42" t="str">
        <f>(Model!$D$40*Model!$B$19)</f>
      </c>
    </row>
    <row r="43">
      <c r="A43" s="5" t="s">
        <v>43</v>
      </c>
      <c r="B43" t="str">
        <f>(Model!$B$42+Model!$B$39)</f>
      </c>
      <c r="C43" t="str">
        <f>(Model!$C$42+Model!$C$39)</f>
      </c>
      <c r="D43" t="str">
        <f>(Model!$D$42+Model!$D$39)</f>
      </c>
    </row>
    <row r="44">
      <c r="A44" s="5" t="s">
        <v>44</v>
      </c>
      <c r="B44" t="str">
        <f>((Model!$B$38+Model!$B$43)+Model!$B$15)</f>
      </c>
      <c r="C44" t="str">
        <f>((Model!$C$38+Model!$C$43)+Model!$C$15)</f>
      </c>
      <c r="D44" t="str">
        <f>((Model!$D$38+Model!$D$43)+Model!$D$15)</f>
      </c>
    </row>
    <row r="45">
      <c r="A45" s="5" t="s">
        <v>45</v>
      </c>
      <c r="B45" t="str">
        <f>(Model!$B$44-Model!$B$14)</f>
      </c>
      <c r="C45" t="str">
        <f>(Model!$C$44-Model!$C$14)</f>
      </c>
      <c r="D45" t="str">
        <f>(Model!$D$44-Model!$D$14)</f>
      </c>
    </row>
    <row r="46">
      <c r="A46" s="5" t="s">
        <v>46</v>
      </c>
      <c r="B46" t="str">
        <f>(Model!$B$45+Model!$B$41)</f>
      </c>
      <c r="C46" t="str">
        <f>(Model!$C$45+Model!$C$41)</f>
      </c>
      <c r="D46" t="str">
        <f>(Model!$D$45+Model!$D$41)</f>
      </c>
    </row>
    <row r="47">
      <c r="A47" s="5" t="s">
        <v>47</v>
      </c>
      <c r="B47" t="str">
        <f>(Model!$B$46-Model!$B$13)</f>
      </c>
      <c r="C47" t="str">
        <f>(Model!$C$46-Model!$C$13)</f>
      </c>
      <c r="D47" t="str">
        <f>(Model!$D$46-Model!$D$13)</f>
      </c>
    </row>
    <row r="48">
      <c r="A48" s="5" t="s">
        <v>48</v>
      </c>
      <c r="B48" t="str">
        <f>(Model!$B$47-Model!$B$35)</f>
      </c>
      <c r="C48" t="str">
        <f>(Model!$C$47-Model!$C$35)</f>
      </c>
      <c r="D48" t="str">
        <f>(Model!$D$47-Model!$D$35)</f>
      </c>
    </row>
    <row r="49">
      <c r="A49" s="5" t="s">
        <v>49</v>
      </c>
      <c r="B49" t="str">
        <f>(MAX(0,Model!$B$48)*Model!$B$9)</f>
      </c>
      <c r="C49" t="str">
        <f>(MAX(0,Model!$C$48)*Model!$B$9)</f>
      </c>
      <c r="D49" t="str">
        <f>(MAX(0,Model!$D$48)*Model!$B$9)</f>
      </c>
    </row>
    <row r="50">
      <c r="A50" s="5" t="s">
        <v>50</v>
      </c>
      <c r="B50" t="str">
        <f>(Model!$B$48-Model!$B$49)</f>
      </c>
      <c r="C50" t="str">
        <f>(Model!$C$48-Model!$C$49)</f>
      </c>
      <c r="D50" t="str">
        <f>(Model!$D$48-Model!$D$49)</f>
      </c>
    </row>
    <row r="51">
      <c r="A51" s="5" t="s">
        <v>51</v>
      </c>
      <c r="B51" t="str">
        <f>((Model!$B$50+Model!$B$13)+Model!$B$26)</f>
      </c>
      <c r="C51" t="str">
        <f>((Model!$C$50+Model!$C$13)+Model!$C$26)</f>
      </c>
      <c r="D51" t="str">
        <f>((Model!$D$50+Model!$D$13)+Model!$D$26)</f>
      </c>
    </row>
    <row r="52">
      <c r="A52" s="5" t="s">
        <v>52</v>
      </c>
      <c r="B52" t="str">
        <f>(Model!$B$51-Model!$B$7)</f>
      </c>
      <c r="C52" t="str">
        <f>(Model!$C$51-Model!$C$7)</f>
      </c>
      <c r="D52" t="str">
        <f>(Model!$D$51-Model!$D$7)</f>
      </c>
    </row>
    <row r="53">
      <c r="A53" s="5" t="s">
        <v>53</v>
      </c>
      <c r="B53" t="str">
        <f>(((Model!$B$52*Model!$B$29)+(Model!$C$52*Model!$B$30))+(Model!$D$52*Model!$B$31))</f>
      </c>
    </row>
    <row r="54">
      <c r="A54" s="5" t="s">
        <v>54</v>
      </c>
      <c r="B54" t="str">
        <f>(Model!$B$53*(1-Model!$B$17))</f>
      </c>
    </row>
    <row r="55">
      <c r="A55" s="5" t="s">
        <v>55</v>
      </c>
      <c r="B55" t="str">
        <f>(Model!$B$54/Model!$B$25)</f>
      </c>
    </row>
    <row r="56">
      <c r="A56" s="5" t="s">
        <v>56</v>
      </c>
      <c r="B56" t="str">
        <f>(Model!$B$55/Model!$B$18)</f>
      </c>
    </row>
    <row r="57">
      <c r="A57" s="5" t="s">
        <v>57</v>
      </c>
      <c r="B57" t="str">
        <f>((Model!$B$56/Model!$B$12)-1)</f>
      </c>
    </row>
    <row r="58">
      <c r="A58" s="4" t="s">
        <v>58</v>
      </c>
    </row>
    <row r="59">
      <c r="A59" s="10" t="s">
        <v>59</v>
      </c>
      <c r="B59" s="9" t="str">
        <f>Model!$B$56</f>
      </c>
    </row>
    <row r="60">
      <c r="A60" s="5" t="s">
        <v>60</v>
      </c>
      <c r="B60" s="7" t="str">
        <f>Model!$B$57</f>
      </c>
    </row>
    <row r="61">
      <c r="A61" s="5" t="s">
        <v>61</v>
      </c>
      <c r="B61" s="6" t="str">
        <f>Model!$B$54</f>
      </c>
    </row>
    <row r="62">
      <c r="A62" s="5" t="s">
        <v>62</v>
      </c>
      <c r="B62" s="6" t="str">
        <f>Model!$B$55</f>
      </c>
    </row>
    <row r="63">
      <c r="A63" s="5" t="s">
        <v>63</v>
      </c>
      <c r="B63" s="6" t="str">
        <f>Model!$C$52</f>
      </c>
    </row>
    <row r="65">
      <c r="A65" s="4" t="s">
        <v>64</v>
      </c>
    </row>
    <row r="66">
      <c r="B66" s="3" t="s">
        <v>2</v>
      </c>
      <c r="C66" s="3" t="s">
        <v>3</v>
      </c>
      <c r="D66" s="3" t="s">
        <v>4</v>
      </c>
    </row>
    <row r="67">
      <c r="A67" s="5" t="s">
        <v>65</v>
      </c>
      <c r="B67" s="6" t="str">
        <f>Model!$B$38</f>
      </c>
      <c r="C67" s="6" t="str">
        <f>Model!$C$38</f>
      </c>
      <c r="D67" s="6" t="str">
        <f>Model!$D$38</f>
      </c>
    </row>
    <row r="68">
      <c r="A68" s="5" t="s">
        <v>66</v>
      </c>
      <c r="B68" s="6" t="str">
        <f>Model!$B$43</f>
      </c>
      <c r="C68" s="6" t="str">
        <f>Model!$C$43</f>
      </c>
      <c r="D68" s="6" t="str">
        <f>Model!$D$43</f>
      </c>
    </row>
    <row r="69">
      <c r="A69" s="5" t="s">
        <v>67</v>
      </c>
      <c r="B69" s="6" t="str">
        <f>Model!$B$15</f>
      </c>
      <c r="C69" s="6" t="str">
        <f>Model!$C$15</f>
      </c>
      <c r="D69" s="6" t="str">
        <f>Model!$D$15</f>
      </c>
    </row>
    <row r="70">
      <c r="A70" s="5" t="s">
        <v>68</v>
      </c>
      <c r="B70" s="6" t="str">
        <f>Model!$B$44</f>
      </c>
      <c r="C70" s="6" t="str">
        <f>Model!$C$44</f>
      </c>
      <c r="D70" s="6" t="str">
        <f>Model!$D$44</f>
      </c>
    </row>
    <row r="71">
      <c r="A71" s="5" t="s">
        <v>69</v>
      </c>
      <c r="B71" s="6" t="str">
        <f>Model!$B$14</f>
      </c>
      <c r="C71" s="6" t="str">
        <f>Model!$C$14</f>
      </c>
      <c r="D71" s="6" t="str">
        <f>Model!$D$14</f>
      </c>
    </row>
    <row r="72">
      <c r="A72" s="5" t="s">
        <v>70</v>
      </c>
      <c r="B72" s="6" t="str">
        <f>Model!$B$45</f>
      </c>
      <c r="C72" s="6" t="str">
        <f>Model!$C$45</f>
      </c>
      <c r="D72" s="6" t="str">
        <f>Model!$D$45</f>
      </c>
    </row>
    <row r="73">
      <c r="A73" s="5" t="s">
        <v>71</v>
      </c>
      <c r="B73" s="6" t="str">
        <f>Model!$B$41</f>
      </c>
      <c r="C73" s="6" t="str">
        <f>Model!$C$41</f>
      </c>
      <c r="D73" s="6" t="str">
        <f>Model!$D$41</f>
      </c>
    </row>
    <row r="74">
      <c r="A74" s="5" t="s">
        <v>72</v>
      </c>
      <c r="B74" s="6" t="str">
        <f>Model!$B$46</f>
      </c>
      <c r="C74" s="6" t="str">
        <f>Model!$C$46</f>
      </c>
      <c r="D74" s="6" t="str">
        <f>Model!$D$46</f>
      </c>
    </row>
    <row r="75">
      <c r="A75" s="5" t="s">
        <v>73</v>
      </c>
      <c r="B75" s="6" t="str">
        <f>Model!$B$13</f>
      </c>
      <c r="C75" s="6" t="str">
        <f>Model!$C$13</f>
      </c>
      <c r="D75" s="6" t="str">
        <f>Model!$D$13</f>
      </c>
    </row>
    <row r="76">
      <c r="A76" s="5" t="s">
        <v>74</v>
      </c>
      <c r="B76" s="6" t="str">
        <f>Model!$B$47</f>
      </c>
      <c r="C76" s="6" t="str">
        <f>Model!$C$47</f>
      </c>
      <c r="D76" s="6" t="str">
        <f>Model!$D$47</f>
      </c>
    </row>
    <row r="77">
      <c r="A77" s="5" t="s">
        <v>75</v>
      </c>
      <c r="B77" s="6" t="str">
        <f>Model!$B$35</f>
      </c>
      <c r="C77" s="6" t="str">
        <f>Model!$C$35</f>
      </c>
      <c r="D77" s="6" t="str">
        <f>Model!$D$35</f>
      </c>
    </row>
    <row r="78">
      <c r="A78" s="5" t="s">
        <v>76</v>
      </c>
      <c r="B78" s="6" t="str">
        <f>Model!$B$49</f>
      </c>
      <c r="C78" s="6" t="str">
        <f>Model!$C$49</f>
      </c>
      <c r="D78" s="6" t="str">
        <f>Model!$D$49</f>
      </c>
    </row>
    <row r="79">
      <c r="A79" s="5" t="s">
        <v>77</v>
      </c>
      <c r="B79" s="6" t="str">
        <f>Model!$B$13</f>
      </c>
      <c r="C79" s="6" t="str">
        <f>Model!$C$13</f>
      </c>
      <c r="D79" s="6" t="str">
        <f>Model!$D$13</f>
      </c>
    </row>
    <row r="80">
      <c r="A80" s="5" t="s">
        <v>78</v>
      </c>
      <c r="B80" s="6" t="str">
        <f>Model!$B$26</f>
      </c>
      <c r="C80" s="6" t="str">
        <f>Model!$C$26</f>
      </c>
      <c r="D80" s="6" t="str">
        <f>Model!$D$26</f>
      </c>
    </row>
    <row r="81">
      <c r="A81" s="5" t="s">
        <v>79</v>
      </c>
      <c r="B81" s="6" t="str">
        <f>Model!$B$51</f>
      </c>
      <c r="C81" s="6" t="str">
        <f>Model!$C$51</f>
      </c>
      <c r="D81" s="6" t="str">
        <f>Model!$D$51</f>
      </c>
    </row>
    <row r="82">
      <c r="A82" s="5" t="s">
        <v>80</v>
      </c>
      <c r="B82" s="6" t="str">
        <f>Model!$B$7</f>
      </c>
      <c r="C82" s="6" t="str">
        <f>Model!$C$7</f>
      </c>
      <c r="D82" s="6" t="str">
        <f>Model!$D$7</f>
      </c>
    </row>
    <row r="83">
      <c r="A83" s="5" t="s">
        <v>81</v>
      </c>
      <c r="B83" s="6" t="str">
        <f>Model!$B$52</f>
      </c>
      <c r="C83" s="6" t="str">
        <f>Model!$C$52</f>
      </c>
      <c r="D83" s="6" t="str">
        <f>Model!$D$52</f>
      </c>
    </row>
    <row r="84">
      <c r="A84" s="5" t="s">
        <v>82</v>
      </c>
      <c r="B84" s="6" t="str">
        <f>(Model!$B$52*(1-Model!$B$17))</f>
      </c>
      <c r="C84" s="6" t="str">
        <f>(Model!$C$52*(1-Model!$B$17))</f>
      </c>
      <c r="D84" s="6" t="str">
        <f>(Model!$D$52*(1-Model!$B$17))</f>
      </c>
    </row>
    <row r="86">
      <c r="A86" s="4" t="s">
        <v>83</v>
      </c>
    </row>
    <row r="87">
      <c r="B87" s="3" t="s">
        <v>2</v>
      </c>
      <c r="C87" s="3" t="s">
        <v>3</v>
      </c>
      <c r="D87" s="3" t="s">
        <v>4</v>
      </c>
    </row>
    <row r="88">
      <c r="A88" s="5" t="s">
        <v>27</v>
      </c>
      <c r="B88" s="6" t="str">
        <f>Model!$B$27</f>
      </c>
      <c r="C88" s="6" t="str">
        <f>Model!$B$27</f>
      </c>
      <c r="D88" s="6" t="str">
        <f>Model!$B$27</f>
      </c>
    </row>
    <row r="89">
      <c r="A89" s="5" t="s">
        <v>19</v>
      </c>
      <c r="B89" s="9" t="str">
        <f>Model!$B$19</f>
      </c>
      <c r="C89" s="9" t="str">
        <f>Model!$B$19</f>
      </c>
      <c r="D89" s="9" t="str">
        <f>Model!$B$19</f>
      </c>
    </row>
    <row r="90">
      <c r="A90" s="5" t="s">
        <v>84</v>
      </c>
      <c r="B90" s="8" t="str">
        <f>Model!$B$16</f>
      </c>
      <c r="C90" s="8" t="str">
        <f>Model!$C$16</f>
      </c>
      <c r="D90" s="8" t="str">
        <f>Model!$D$16</f>
      </c>
    </row>
    <row r="91">
      <c r="A91" s="5" t="s">
        <v>85</v>
      </c>
      <c r="B91" s="8" t="str">
        <f>Model!$B$40</f>
      </c>
      <c r="C91" s="8" t="str">
        <f>Model!$C$40</f>
      </c>
      <c r="D91" s="8" t="str">
        <f>Model!$D$40</f>
      </c>
    </row>
    <row r="92">
      <c r="A92" s="5" t="s">
        <v>11</v>
      </c>
      <c r="B92" s="7" t="str">
        <f>Model!$B$11</f>
      </c>
      <c r="C92" s="7" t="str">
        <f>Model!$C$11</f>
      </c>
      <c r="D92" s="7" t="str">
        <f>Model!$D$11</f>
      </c>
    </row>
    <row r="93">
      <c r="A93" s="5" t="s">
        <v>22</v>
      </c>
      <c r="B93" s="7" t="str">
        <f>Model!$B$22</f>
      </c>
      <c r="C93" s="7" t="str">
        <f>Model!$C$22</f>
      </c>
      <c r="D93" s="7" t="str">
        <f>Model!$D$22</f>
      </c>
    </row>
    <row r="94">
      <c r="A94" s="5" t="s">
        <v>17</v>
      </c>
      <c r="B94" s="7" t="str">
        <f>Model!$B$17</f>
      </c>
      <c r="C94" s="7" t="str">
        <f>Model!$B$17</f>
      </c>
      <c r="D94" s="7" t="str">
        <f>Model!$B$17</f>
      </c>
    </row>
    <row r="95">
      <c r="A95" s="5" t="s">
        <v>86</v>
      </c>
      <c r="B95" s="7" t="str">
        <f>Model!$B$8</f>
      </c>
      <c r="C95" s="7" t="str">
        <f>Model!$B$8</f>
      </c>
      <c r="D95" s="7" t="str">
        <f>Model!$B$8</f>
      </c>
    </row>
    <row r="96">
      <c r="A96" s="5" t="s">
        <v>25</v>
      </c>
      <c r="B96" s="7" t="str">
        <f>Model!$B$25</f>
      </c>
      <c r="C96" s="7" t="str">
        <f>Model!$B$25</f>
      </c>
      <c r="D96" s="7" t="str">
        <f>Model!$B$25</f>
      </c>
    </row>
    <row r="98">
      <c r="A98" s="4" t="s">
        <v>87</v>
      </c>
    </row>
    <row r="99">
      <c r="A99" s="5" t="s">
        <v>88</v>
      </c>
      <c r="B99" t="s">
        <v>89</v>
      </c>
    </row>
    <row r="100">
      <c r="A100" s="5" t="s">
        <v>90</v>
      </c>
      <c r="B100" t="s">
        <v>91</v>
      </c>
    </row>
    <row r="101">
      <c r="A101" s="5" t="s">
        <v>92</v>
      </c>
      <c r="B101" t="s">
        <v>93</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109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94</v>
      </c>
      <c r="B1" s="4" t="s">
        <v>95</v>
      </c>
      <c r="C1" s="4" t="s">
        <v>96</v>
      </c>
    </row>
    <row r="2">
      <c r="A2" t="s">
        <v>97</v>
      </c>
      <c r="B2" t="s">
        <v>98</v>
      </c>
      <c r="C2" t="s">
        <v>89</v>
      </c>
    </row>
    <row r="3">
      <c r="A3" t="s">
        <v>99</v>
      </c>
      <c r="B3" t="s">
        <v>100</v>
      </c>
      <c r="C3" t="s">
        <v>89</v>
      </c>
    </row>
    <row r="4">
      <c r="A4" t="s">
        <v>101</v>
      </c>
      <c r="B4" t="s">
        <v>102</v>
      </c>
      <c r="C4" t="s">
        <v>89</v>
      </c>
    </row>
    <row r="5">
      <c r="A5" t="s">
        <v>103</v>
      </c>
      <c r="B5" t="s">
        <v>104</v>
      </c>
      <c r="C5" t="s">
        <v>89</v>
      </c>
    </row>
    <row r="6">
      <c r="A6" t="s">
        <v>105</v>
      </c>
      <c r="B6" t="s">
        <v>106</v>
      </c>
      <c r="C6" t="s">
        <v>89</v>
      </c>
    </row>
    <row r="7">
      <c r="A7" t="s">
        <v>107</v>
      </c>
      <c r="B7" t="s">
        <v>108</v>
      </c>
      <c r="C7" t="s">
        <v>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