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mplied_equity_value_b">Model!$B$42</definedName>
    <definedName name="nbis_market_cap_b">Model!$B$16</definedName>
    <definedName name="planned_gpus">Model!$B$27</definedName>
    <definedName name="q2_2026_revenue_b">Model!$B$29</definedName>
    <definedName name="nbis_market_cap_to_arr">Model!$B$34</definedName>
    <definedName name="peer_blended_market_cap_to_arr">Model!$B$38</definedName>
    <definedName name="current_market_cap_to_run_rate">Model!$B$39</definedName>
    <definedName name="applied_market_cap_to_arr">Model!$B$40</definedName>
    <definedName name="common_shares_outstanding_m">Model!$B$9</definedName>
    <definedName name="crwv_market_cap_b">Model!$B$11</definedName>
    <definedName name="execution_discount_pct">Model!$B$13</definedName>
    <definedName name="undiscounted_peer_value_per_share">Model!$B$43</definedName>
    <definedName name="brun_exit_arr_b">Model!$B$7</definedName>
    <definedName name="future_dilution_pct">Model!$B$14</definedName>
    <definedName name="upside_downside">Model!$B$45</definedName>
    <definedName name="crwv_exit_arr_b">Model!$B$10</definedName>
    <definedName name="contracted_tcv_b">Model!$B$21</definedName>
    <definedName name="economic_common_equivalent_shares_m">Model!$B$33</definedName>
    <definedName name="brun_market_cap_b">Model!$B$8</definedName>
    <definedName name="current_price">Model!$B$12</definedName>
    <definedName name="remaining_prefunded_warrants_m">Model!$B$17</definedName>
    <definedName name="brun_market_cap_to_arr">Model!$B$31</definedName>
    <definedName name="public_run_rate_anchor_b">Model!$B$35</definedName>
    <definedName name="fair_value_per_share">Model!$B$44</definedName>
    <definedName name="shaz_proforma_run_rate_b">Model!$B$18</definedName>
    <definedName name="cash_b">Model!$B$20</definedName>
    <definedName name="new_zealand_contract_tcv_b">Model!$B$24</definedName>
    <definedName name="current_economic_market_cap_b">Model!$B$36</definedName>
    <definedName name="effective_diluted_shares_m">Model!$B$37</definedName>
    <definedName name="convertible_notes_b">Model!$B$22</definedName>
    <definedName name="planned_capacity_mw">Model!$B$26</definedName>
    <definedName name="undiscounted_peer_equity_value_b">Model!$B$41</definedName>
    <definedName name="nbis_exit_arr_b">Model!$B$15</definedName>
    <definedName name="june_equity_financing_price">Model!$B$23</definedName>
    <definedName name="new_zealand_contract_years">Model!$B$25</definedName>
    <definedName name="q1_exit_run_rate_guide_b">Model!$B$28</definedName>
    <definedName name="crwv_market_cap_to_arr">Model!$B$32</definedName>
  </definedNames>
  <calcPr calcId="122211" fullCalcOnLoad="true"/>
</workbook>
</file>

<file path=xl/sharedStrings.xml><?xml version="1.0" encoding="utf-8"?>
<sst xmlns="http://schemas.openxmlformats.org/spreadsheetml/2006/main" count="109" uniqueCount="109">
  <si>
    <t>SharonAI contracted run-rate peer valuation</t>
  </si>
  <si>
    <t>Equity market-cap-to-contracted-run-rate valuation updated for Q2 2026. The $1.345B annualized base sums disclosed multi-year contracts, including the new six-year NVIDIA compute collaboration. A 35% execution and financing discount and 10% dilution cushion reflect the gap between $1.9M of quarterly revenue and the capital-intensive deployment required to realize the $8.8B contracted backlog.</t>
  </si>
  <si>
    <t>As of 2026-10-07  ·  Currency: USD  ·  https://modeledge.ai/model/fm_752cd8a4df40fdc99e3905849e660f07</t>
  </si>
  <si>
    <t>CY2027E</t>
  </si>
  <si>
    <t>Inputs</t>
  </si>
  <si>
    <t>BRUN 2026 exit annualized run-rate revenue</t>
  </si>
  <si>
    <t>BRUN market capitalization</t>
  </si>
  <si>
    <t>Common shares outstanding</t>
  </si>
  <si>
    <t>CRWV 2026 exit annualized run-rate revenue</t>
  </si>
  <si>
    <t>CRWV market capitalization</t>
  </si>
  <si>
    <t>Current share price</t>
  </si>
  <si>
    <t>Execution and financing discount</t>
  </si>
  <si>
    <t>Future dilution cushion</t>
  </si>
  <si>
    <t>NBIS 2026 exit annualized run-rate revenue</t>
  </si>
  <si>
    <t>NBIS market capitalization</t>
  </si>
  <si>
    <t>Remaining pre-funded warrants</t>
  </si>
  <si>
    <t>Fully ramped contracted annualized revenue</t>
  </si>
  <si>
    <t>Constants</t>
  </si>
  <si>
    <t>cash_b</t>
  </si>
  <si>
    <t>contracted_tcv_b</t>
  </si>
  <si>
    <t>convertible_notes_b</t>
  </si>
  <si>
    <t>june_equity_financing_price</t>
  </si>
  <si>
    <t>new_zealand_contract_tcv_b</t>
  </si>
  <si>
    <t>new_zealand_contract_years</t>
  </si>
  <si>
    <t>planned_capacity_mw</t>
  </si>
  <si>
    <t>planned_gpus</t>
  </si>
  <si>
    <t>q1_exit_run_rate_guide_b</t>
  </si>
  <si>
    <t>q2_2026_revenue_b</t>
  </si>
  <si>
    <t>Calculations</t>
  </si>
  <si>
    <t>brun_market_cap_to_arr</t>
  </si>
  <si>
    <t>crwv_market_cap_to_arr</t>
  </si>
  <si>
    <t>economic_common_equivalent_shares_m</t>
  </si>
  <si>
    <t>nbis_market_cap_to_arr</t>
  </si>
  <si>
    <t>public_run_rate_anchor_b</t>
  </si>
  <si>
    <t>current_economic_market_cap_b</t>
  </si>
  <si>
    <t>effective_diluted_shares_m</t>
  </si>
  <si>
    <t>peer_blended_market_cap_to_arr</t>
  </si>
  <si>
    <t>current_market_cap_to_run_rate</t>
  </si>
  <si>
    <t>applied_market_cap_to_arr</t>
  </si>
  <si>
    <t>undiscounted_peer_equity_value_b</t>
  </si>
  <si>
    <t>implied_equity_value_b</t>
  </si>
  <si>
    <t>undiscounted_peer_value_per_share</t>
  </si>
  <si>
    <t>fair_value_per_share</t>
  </si>
  <si>
    <t>upside_downside</t>
  </si>
  <si>
    <t>Outputs</t>
  </si>
  <si>
    <t>Fair value per share</t>
  </si>
  <si>
    <t>Upside or downside</t>
  </si>
  <si>
    <t>Implied equity value ($B)</t>
  </si>
  <si>
    <t>Fully ramped contracted annualized revenue ($B)</t>
  </si>
  <si>
    <t>Applied market cap to run-rate multiple</t>
  </si>
  <si>
    <t>CRWV-NBIS-BRUN peer blend</t>
  </si>
  <si>
    <t>Economic common-equivalent shares (M)</t>
  </si>
  <si>
    <t>Current economic market capitalization ($B)</t>
  </si>
  <si>
    <t>Current market cap to run-rate</t>
  </si>
  <si>
    <t>Undiscounted peer value per share</t>
  </si>
  <si>
    <t>Fully ramped public run-rate anchor ($B)</t>
  </si>
  <si>
    <t>Scenarios (reference)</t>
  </si>
  <si>
    <t>base</t>
  </si>
  <si>
    <t/>
  </si>
  <si>
    <t>bear</t>
  </si>
  <si>
    <t>execution_discount_pct = 0.55, future_dilution_pct = 0.2, shaz_proforma_run_rate_b = 0.9</t>
  </si>
  <si>
    <t>bull</t>
  </si>
  <si>
    <t>execution_discount_pct = 0.15, future_dilution_pct = 0.05, shaz_proforma_run_rate_b = 1.6</t>
  </si>
  <si>
    <t>Claim</t>
  </si>
  <si>
    <t>URL</t>
  </si>
  <si>
    <t>Accessed</t>
  </si>
  <si>
    <t>October 7 Model Edge reference SHAZ quote $45.12, refreshed 2026-10-07T15:02:59.869273-06:00. Market-relative outputs use this price; valuation changes are separately explained.</t>
  </si>
  <si>
    <t>2026-10-07</t>
  </si>
  <si>
    <t>October 7 price -6.23%. Four new424B3 accessions have identical first50,000characters and repeat September24auditor change and October1GPUfacility disclosure; reviewed operative summaries once, not entire402,823-character repeated agreements. $356Mcapacity(150M A/206M B),42months,7.25%step-up/9.95%,initial parent guarantee with conditional release were already known. No evidence that all capacity was funded; resale/convertible registration totals are not additive fresh issuance. No new operating catalyst verified. Preserve1.3453Bannualizedcontractvalue,35%executionhaircut,10%dilution and38.478328Mcommon; $80.463167 unchanged. Hold peer basis until comparable FDshares/ARR are reconciled.</t>
  </si>
  <si>
    <t>https://modeledge.ai/company/SHAZ/filing/424B3/0001493152-26-046081</t>
  </si>
  <si>
    <t>Additional supporting source for October 7 review; see the dated evidence note.</t>
  </si>
  <si>
    <t>https://modeledge.ai/company/SHAZ/filing/424B3/0001493152-26-046082</t>
  </si>
  <si>
    <t>https://modeledge.ai/company/SHAZ/filing/424B3/0001493152-26-046083</t>
  </si>
  <si>
    <t>https://modeledge.ai/company/SHAZ/filing/424B3/0001493152-26-046084</t>
  </si>
  <si>
    <t>October 5 Model Edge reference SHAZ price $47.7, refreshed 2026-10-05T15:03:35.119985-06:00. Price-only inputs refresh market-relative outputs; BRUN also refreshes its established peer-relative multiple.</t>
  </si>
  <si>
    <t>2026-10-05</t>
  </si>
  <si>
    <t>October 5: reference price fell 6.12% to $47.70. No new verified issuer-specific cause or guidance was found. The already-reviewed $356M committed equipment facility is not proof of a full draw. Preserve $1.3453B fully ramped contracted annualized revenue, 35% execution discount, 10% dilution allowance and 38.478328M common shares. Peer market-cap refresh remains held pending the previously required full economic-share and ARR-basis reconciliation; do not mix mismatched peer definitions.</t>
  </si>
  <si>
    <t>https://sharonai.com/investors/</t>
  </si>
  <si>
    <t>October 2 Model Edge reference SHAZ quote $50.81, refreshed 2026-10-02T17:10:06.611504-06:00. Price alone is not evidence to change operating forecasts; BRUN separately refreshes the existing peer-relative valuation.</t>
  </si>
  <si>
    <t>2026-10-02</t>
  </si>
  <si>
    <t>September 28 GPU financing agreement provides $356M committed capacity ($150M A/$206M B), 42-month bullet maturity from initial utilization, A coupon initially 7.25% stepping to 9.95%, B 9.95%, collateral and loan-to-value covenants. Parent guarantee initially exists with a release mechanism after A repayment; do not describe it as wholly nonrecourse from inception. A mandatory prepayment mechanism uses customer acceptance deposits. Facility commitment is not proof of full funding or new ARR. Keep $1.345B contract annualization, 35% execution discount, 10% dilution cushion and 38.478328M common; financing/deployment risk is not eliminated.</t>
  </si>
  <si>
    <t>https://modeledge.ai/company/SHAZ/filing/8-K/0001493152-26-045368</t>
  </si>
  <si>
    <t>September 24: a new 8-K reports HoganTaylor dismissed September 20 and EY engaged September 23. Prior auditor reports had no adverse/disclaimer opinions; no disagreements were reported, with the previously disclosed internal-control material weakness noted as a reportable event. This is a real auditor change, distinct from the earlier amendment correcting an item heading. The S-8 registers 1.44M additional plan shares (1.2M reserve increase plus 0.24M recycled reserve); plan capacity is not issued dilution and August reserve expansion was already known. Keep 38.478328M common, zero residual prefunded warrants and the 10% future cushion. Synchronized fully diluted peer-capitalization/ARR refresh remains open.</t>
  </si>
  <si>
    <t>https://www.sec.gov/Archives/edgar/data/2068385/000149315226044154/</t>
  </si>
  <si>
    <t>2026-09-24</t>
  </si>
  <si>
    <t>September 24 reference SHAZ price $56.4; quote refresh timestamp 2026-09-24T15:15:28.929474-06:00. This changes market-relative outputs; price alone does not change operating assumptions.</t>
  </si>
  <si>
    <t>Supporting primary filing for the September 24 source review described above.</t>
  </si>
  <si>
    <t>https://www.sec.gov/Archives/edgar/data/2068385/000149315226044150/</t>
  </si>
  <si>
    <t>September 23 subsequent capital review resolves the prefunded-warrant estimate: September 17 Form 4 and 13D/A confirm 2,674,823 warrants exercised September 15 at $0.0001 and termination of the original 6,374,823 warrant. The other 3,700,000 were exercised June 30 and already included in reported common shares. Latest holder bridge has 38,341,987 Class A shares; add the unchanged reported 136,341 Class B shares to obtain 38.478328M common shares, with zero remaining prefunded warrants. Replace old 35.803505M common plus incorrect 2.276345M residual estimate (38.079850M total). This corrects 398,478 missing economic shares; exercise itself does not create new economic dilution beyond the prefunded claim. Keep 35% execution discount, 10% dilution cushion, contracted annualization and existing peer assumptions; peer full-share/cap refresh remains open.</t>
  </si>
  <si>
    <t>https://www.sec.gov/Archives/edgar/data/2068385/000093583626000500/</t>
  </si>
  <si>
    <t>2026-09-23</t>
  </si>
  <si>
    <t>June 30 and August 5 shares were 35667164 Class A plus 136341 Class B; the 370 dollar warrant exercise cash is consistent with 3700000 June exercises at 0.0001 dollars. September holder filing provides the subsequent exercise bridge.</t>
  </si>
  <si>
    <t>https://www.sec.gov/Archives/edgar/data/2068385/000149315226036377/form10-q.htm</t>
  </si>
  <si>
    <t>September 23 VAST DataEnclave collaboration describes customer-controlled AI infrastructure without quantified revenue, bookings, pricing or incremental committed ARR. The amended 8-K corrects the disclosure item from 4.01 to 7.01 and is not an auditor change. Retain the existing risk-adjusted contract ARR model; unverified stock-specific cause for the 8.67% fall. Prior prefunded warrant and peer full-share reconciliation remain open; historical review incomplete.</t>
  </si>
  <si>
    <t>https://www.sec.gov/Archives/edgar/data/2068385/000149315226043864/form8-ka.htm</t>
  </si>
  <si>
    <t>September 23 reference SHAZ price $57.73; quote timestamp 2026-09-23T15:21:17.757003-06:00. Market price alone does not change operating value.</t>
  </si>
  <si>
    <t>No confirmed company-specific cause for the daily decline. Preserve contract annualization, 35% execution discount and 10% dilution buffer. Residual prefunded warrants and peer capitalization reconciliation remain unresolved; do not count design capacity as deployments.</t>
  </si>
  <si>
    <t>2026-09-14</t>
  </si>
  <si>
    <t>September 14 Modeledge reference SHAZ share price $51.91 retrieved after the regular U.S. close. Quote updates affect market-relative outputs; forecast changes, if any, are separately identified.</t>
  </si>
  <si>
    <t>September 11 Modeledge reference share price $59.41. The share quote changes market-relative outputs, not operating forecasts or intrinsic fair value.</t>
  </si>
  <si>
    <t>2026-09-11</t>
  </si>
  <si>
    <t>Reviewed August 20 customer acceptance, August 21 indenture, August AGM, August 27 resale supplement and September 4 Rafay release, plus Q2 operating/deployment commentary and 10-Q/A capital disclosures. The $950M customer contract is already in the model; Rafay's up-to-150,000-GPU platform design is not deployed capacity or new contracted ARR. The supplemental indenture modifies existing $350M notes; the plan adds 1.2M reserved shares, not immediate issuance. The 10-Q/A corrects 2025 comparatives. Retain the existing peer valuation and estimated pre-funded balance pending reconciliation; no confirmed cause for the +5.02% daily price move.</t>
  </si>
  <si>
    <t>https://www.sec.gov/Archives/edgar/data/2068385/000149315226041450/0001493152-26-041450-index.html</t>
  </si>
  <si>
    <t>Q2 2026 revenue was $1.9M; contracted TCV reached $8.8B; disclosed projects imply about $1.345B of fully ramped annualized revenue; cash was $1.861B and convertible notes were about $1.007B.</t>
  </si>
  <si>
    <t>https://storage.googleapis.com/d8a084c25db2/0002068385/0001493152-26-036254/ex99-1.htm</t>
  </si>
  <si>
    <t>2026-08-06</t>
  </si>
  <si>
    <t>Peer market capitalizations and SHAZ price were refreshed in a single August 6, 2026 market-data snapshot.</t>
  </si>
  <si>
    <t>https://modeledge.ai/company/SHAZ</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</si>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</sst>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8">
    <numFmt numFmtId="164" formatCode="&quot;$&quot;0.00"/>
    <numFmt numFmtId="165" formatCode="&quot;$&quot;0.0"/>
    <numFmt numFmtId="166" formatCode="0.000"/>
    <numFmt numFmtId="167" formatCode="0%"/>
    <numFmt numFmtId="168" formatCode="&quot;$&quot;0.000"/>
    <numFmt numFmtId="169" formatCode="0.0%"/>
    <numFmt numFmtId="170" formatCode="0.00"/>
    <numFmt numFmtId="171"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xf numFmtId="171"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0.4</v>
      </c>
    </row>
    <row r="8">
      <c r="A8" s="5" t="s">
        <v>6</v>
      </c>
      <c r="B8" s="7">
        <v>1.388511867</v>
      </c>
    </row>
    <row r="9">
      <c r="A9" s="5" t="s">
        <v>7</v>
      </c>
      <c r="B9" s="8">
        <v>38.478328</v>
      </c>
    </row>
    <row r="10">
      <c r="A10" s="5" t="s">
        <v>8</v>
      </c>
      <c r="B10" s="7">
        <v>18.5</v>
      </c>
    </row>
    <row r="11">
      <c r="A11" s="5" t="s">
        <v>9</v>
      </c>
      <c r="B11" s="7">
        <v>46.553521208</v>
      </c>
    </row>
    <row r="12">
      <c r="A12" s="5" t="s">
        <v>10</v>
      </c>
      <c r="B12" s="6">
        <v>45.12</v>
      </c>
    </row>
    <row r="13">
      <c r="A13" s="5" t="s">
        <v>11</v>
      </c>
      <c r="B13" s="9">
        <v>0.35</v>
      </c>
    </row>
    <row r="14">
      <c r="A14" s="5" t="s">
        <v>12</v>
      </c>
      <c r="B14" s="9">
        <v>0.1</v>
      </c>
    </row>
    <row r="15">
      <c r="A15" s="5" t="s">
        <v>13</v>
      </c>
      <c r="B15" s="7">
        <v>8</v>
      </c>
    </row>
    <row r="16">
      <c r="A16" s="5" t="s">
        <v>14</v>
      </c>
      <c r="B16" s="7">
        <v>45.5712</v>
      </c>
    </row>
    <row r="17">
      <c r="A17" s="5" t="s">
        <v>15</v>
      </c>
      <c r="B17" s="8">
        <v>0</v>
      </c>
    </row>
    <row r="18">
      <c r="A18" s="5" t="s">
        <v>16</v>
      </c>
      <c r="B18" s="10">
        <v>1.3453</v>
      </c>
    </row>
    <row r="19">
      <c r="A19" s="4" t="s">
        <v>17</v>
      </c>
    </row>
    <row r="20">
      <c r="A20" s="5" t="s">
        <v>18</v>
      </c>
      <c r="B20">
        <v>1.861</v>
      </c>
    </row>
    <row r="21">
      <c r="A21" s="5" t="s">
        <v>19</v>
      </c>
      <c r="B21">
        <v>8.8</v>
      </c>
    </row>
    <row r="22">
      <c r="A22" s="5" t="s">
        <v>20</v>
      </c>
      <c r="B22">
        <v>1.0065</v>
      </c>
    </row>
    <row r="23">
      <c r="A23" s="5" t="s">
        <v>21</v>
      </c>
      <c r="B23">
        <v>68.73</v>
      </c>
    </row>
    <row r="24">
      <c r="A24" s="5" t="s">
        <v>22</v>
      </c>
      <c r="B24">
        <v>1.32</v>
      </c>
    </row>
    <row r="25">
      <c r="A25" s="5" t="s">
        <v>23</v>
      </c>
      <c r="B25">
        <v>5</v>
      </c>
    </row>
    <row r="26">
      <c r="A26" s="5" t="s">
        <v>24</v>
      </c>
      <c r="B26">
        <v>212</v>
      </c>
    </row>
    <row r="27">
      <c r="A27" s="5" t="s">
        <v>25</v>
      </c>
      <c r="B27">
        <v>64000</v>
      </c>
    </row>
    <row r="28">
      <c r="A28" s="5" t="s">
        <v>26</v>
      </c>
      <c r="B28">
        <v>0.47</v>
      </c>
    </row>
    <row r="29">
      <c r="A29" s="5" t="s">
        <v>27</v>
      </c>
      <c r="B29">
        <v>0.0019</v>
      </c>
    </row>
    <row r="30">
      <c r="A30" s="4" t="s">
        <v>28</v>
      </c>
    </row>
    <row r="31">
      <c r="A31" s="5" t="s">
        <v>29</v>
      </c>
      <c r="B31" t="str">
        <f>(Model!$B$8/Model!$B$7)</f>
      </c>
    </row>
    <row r="32">
      <c r="A32" s="5" t="s">
        <v>30</v>
      </c>
      <c r="B32" t="str">
        <f>(Model!$B$11/Model!$B$10)</f>
      </c>
    </row>
    <row r="33">
      <c r="A33" s="5" t="s">
        <v>31</v>
      </c>
      <c r="B33" t="str">
        <f>(Model!$B$9+Model!$B$17)</f>
      </c>
    </row>
    <row r="34">
      <c r="A34" s="5" t="s">
        <v>32</v>
      </c>
      <c r="B34" t="str">
        <f>(Model!$B$16/Model!$B$15)</f>
      </c>
    </row>
    <row r="35">
      <c r="A35" s="5" t="s">
        <v>33</v>
      </c>
      <c r="B35" t="str">
        <f>(Model!$B$28+(Model!$B$24/Model!$B$25))</f>
      </c>
    </row>
    <row r="36">
      <c r="A36" s="5" t="s">
        <v>34</v>
      </c>
      <c r="B36" t="str">
        <f>((Model!$B$12*Model!$B$33)/1000)</f>
      </c>
    </row>
    <row r="37">
      <c r="A37" s="5" t="s">
        <v>35</v>
      </c>
      <c r="B37" t="str">
        <f>(Model!$B$33*(1+Model!$B$14))</f>
      </c>
    </row>
    <row r="38">
      <c r="A38" s="5" t="s">
        <v>36</v>
      </c>
      <c r="B38" t="str">
        <f>(((Model!$B$32+Model!$B$34)+Model!$B$31)/3)</f>
      </c>
    </row>
    <row r="39">
      <c r="A39" s="5" t="s">
        <v>37</v>
      </c>
      <c r="B39" t="str">
        <f>(Model!$B$36/Model!$B$18)</f>
      </c>
    </row>
    <row r="40">
      <c r="A40" s="5" t="s">
        <v>38</v>
      </c>
      <c r="B40" t="str">
        <f>(Model!$B$38*(1-Model!$B$13))</f>
      </c>
    </row>
    <row r="41">
      <c r="A41" s="5" t="s">
        <v>39</v>
      </c>
      <c r="B41" t="str">
        <f>(Model!$B$18*Model!$B$38)</f>
      </c>
    </row>
    <row r="42">
      <c r="A42" s="5" t="s">
        <v>40</v>
      </c>
      <c r="B42" t="str">
        <f>(Model!$B$18*Model!$B$40)</f>
      </c>
    </row>
    <row r="43">
      <c r="A43" s="5" t="s">
        <v>41</v>
      </c>
      <c r="B43" t="str">
        <f>((Model!$B$41*1000)/Model!$B$33)</f>
      </c>
    </row>
    <row r="44">
      <c r="A44" s="5" t="s">
        <v>42</v>
      </c>
      <c r="B44" t="str">
        <f>((Model!$B$42*1000)/Model!$B$37)</f>
      </c>
    </row>
    <row r="45">
      <c r="A45" s="5" t="s">
        <v>43</v>
      </c>
      <c r="B45" t="str">
        <f>((Model!$B$44/Model!$B$12)-1)</f>
      </c>
    </row>
    <row r="46">
      <c r="A46" s="4" t="s">
        <v>44</v>
      </c>
    </row>
    <row r="47">
      <c r="A47" s="5" t="s">
        <v>45</v>
      </c>
      <c r="B47" s="6" t="str">
        <f>Model!$B$44</f>
      </c>
    </row>
    <row r="48">
      <c r="A48" s="5" t="s">
        <v>46</v>
      </c>
      <c r="B48" s="11" t="str">
        <f>Model!$B$45</f>
      </c>
    </row>
    <row r="49">
      <c r="A49" s="5" t="s">
        <v>47</v>
      </c>
      <c r="B49" s="6" t="str">
        <f>Model!$B$42</f>
      </c>
    </row>
    <row r="50">
      <c r="A50" s="5" t="s">
        <v>48</v>
      </c>
      <c r="B50" s="10" t="str">
        <f>Model!$B$18</f>
      </c>
    </row>
    <row r="51">
      <c r="A51" s="5" t="s">
        <v>49</v>
      </c>
      <c r="B51" s="12" t="str">
        <f>Model!$B$40</f>
      </c>
    </row>
    <row r="52">
      <c r="A52" s="5" t="s">
        <v>50</v>
      </c>
      <c r="B52" s="12" t="str">
        <f>Model!$B$38</f>
      </c>
    </row>
    <row r="53">
      <c r="A53" s="5" t="s">
        <v>51</v>
      </c>
      <c r="B53" s="13" t="str">
        <f>Model!$B$33</f>
      </c>
    </row>
    <row r="54">
      <c r="A54" s="5" t="s">
        <v>52</v>
      </c>
      <c r="B54" s="6" t="str">
        <f>Model!$B$36</f>
      </c>
    </row>
    <row r="55">
      <c r="A55" s="5" t="s">
        <v>53</v>
      </c>
      <c r="B55" s="12" t="str">
        <f>Model!$B$39</f>
      </c>
    </row>
    <row r="56">
      <c r="A56" s="5" t="s">
        <v>54</v>
      </c>
      <c r="B56" s="6" t="str">
        <f>Model!$B$43</f>
      </c>
    </row>
    <row r="57">
      <c r="A57" s="5" t="s">
        <v>55</v>
      </c>
      <c r="B57" s="10" t="str">
        <f>Model!$B$35</f>
      </c>
    </row>
    <row r="59">
      <c r="A59" s="4" t="s">
        <v>56</v>
      </c>
    </row>
    <row r="60">
      <c r="A60" s="5" t="s">
        <v>57</v>
      </c>
      <c r="B60" t="s">
        <v>58</v>
      </c>
    </row>
    <row r="61">
      <c r="A61" s="5" t="s">
        <v>59</v>
      </c>
      <c r="B61" t="s">
        <v>60</v>
      </c>
    </row>
    <row r="62">
      <c r="A62" s="5" t="s">
        <v>61</v>
      </c>
      <c r="B62" t="s">
        <v>62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108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63</v>
      </c>
      <c r="B1" s="4" t="s">
        <v>64</v>
      </c>
      <c r="C1" s="4" t="s">
        <v>65</v>
      </c>
    </row>
    <row r="2">
      <c r="A2" t="s">
        <v>66</v>
      </c>
      <c r="B2" t="s">
        <v>58</v>
      </c>
      <c r="C2" t="s">
        <v>67</v>
      </c>
    </row>
    <row r="3">
      <c r="A3" t="s">
        <v>68</v>
      </c>
      <c r="B3" t="s">
        <v>69</v>
      </c>
      <c r="C3" t="s">
        <v>67</v>
      </c>
    </row>
    <row r="4">
      <c r="A4" t="s">
        <v>70</v>
      </c>
      <c r="B4" t="s">
        <v>71</v>
      </c>
      <c r="C4" t="s">
        <v>67</v>
      </c>
    </row>
    <row r="5">
      <c r="A5" t="s">
        <v>70</v>
      </c>
      <c r="B5" t="s">
        <v>72</v>
      </c>
      <c r="C5" t="s">
        <v>67</v>
      </c>
    </row>
    <row r="6">
      <c r="A6" t="s">
        <v>70</v>
      </c>
      <c r="B6" t="s">
        <v>73</v>
      </c>
      <c r="C6" t="s">
        <v>67</v>
      </c>
    </row>
    <row r="7">
      <c r="A7" t="s">
        <v>74</v>
      </c>
      <c r="B7" t="s">
        <v>58</v>
      </c>
      <c r="C7" t="s">
        <v>75</v>
      </c>
    </row>
    <row r="8">
      <c r="A8" t="s">
        <v>76</v>
      </c>
      <c r="B8" t="s">
        <v>77</v>
      </c>
      <c r="C8" t="s">
        <v>75</v>
      </c>
    </row>
    <row r="9">
      <c r="A9" t="s">
        <v>78</v>
      </c>
      <c r="B9" t="s">
        <v>58</v>
      </c>
      <c r="C9" t="s">
        <v>79</v>
      </c>
    </row>
    <row r="10">
      <c r="A10" t="s">
        <v>80</v>
      </c>
      <c r="B10" t="s">
        <v>81</v>
      </c>
      <c r="C10" t="s">
        <v>79</v>
      </c>
    </row>
    <row r="11">
      <c r="A11" t="s">
        <v>82</v>
      </c>
      <c r="B11" t="s">
        <v>83</v>
      </c>
      <c r="C11" t="s">
        <v>84</v>
      </c>
    </row>
    <row r="12">
      <c r="A12" t="s">
        <v>85</v>
      </c>
      <c r="B12" t="s">
        <v>58</v>
      </c>
      <c r="C12" t="s">
        <v>84</v>
      </c>
    </row>
    <row r="13">
      <c r="A13" t="s">
        <v>86</v>
      </c>
      <c r="B13" t="s">
        <v>87</v>
      </c>
      <c r="C13" t="s">
        <v>84</v>
      </c>
    </row>
    <row r="14">
      <c r="A14" t="s">
        <v>88</v>
      </c>
      <c r="B14" t="s">
        <v>89</v>
      </c>
      <c r="C14" t="s">
        <v>90</v>
      </c>
    </row>
    <row r="15">
      <c r="A15" t="s">
        <v>91</v>
      </c>
      <c r="B15" t="s">
        <v>92</v>
      </c>
      <c r="C15" t="s">
        <v>90</v>
      </c>
    </row>
    <row r="16">
      <c r="A16" t="s">
        <v>93</v>
      </c>
      <c r="B16" t="s">
        <v>94</v>
      </c>
      <c r="C16" t="s">
        <v>90</v>
      </c>
    </row>
    <row r="17">
      <c r="A17" t="s">
        <v>95</v>
      </c>
      <c r="B17" t="s">
        <v>58</v>
      </c>
      <c r="C17" t="s">
        <v>90</v>
      </c>
    </row>
    <row r="18">
      <c r="A18" t="s">
        <v>96</v>
      </c>
      <c r="B18" t="s">
        <v>58</v>
      </c>
      <c r="C18" t="s">
        <v>97</v>
      </c>
    </row>
    <row r="19">
      <c r="A19" t="s">
        <v>98</v>
      </c>
      <c r="B19" t="s">
        <v>58</v>
      </c>
      <c r="C19" t="s">
        <v>97</v>
      </c>
    </row>
    <row r="20">
      <c r="A20" t="s">
        <v>99</v>
      </c>
      <c r="B20" t="s">
        <v>58</v>
      </c>
      <c r="C20" t="s">
        <v>100</v>
      </c>
    </row>
    <row r="21">
      <c r="A21" t="s">
        <v>101</v>
      </c>
      <c r="B21" t="s">
        <v>102</v>
      </c>
      <c r="C21" t="s">
        <v>100</v>
      </c>
    </row>
    <row r="22">
      <c r="A22" t="s">
        <v>103</v>
      </c>
      <c r="B22" t="s">
        <v>104</v>
      </c>
      <c r="C22" t="s">
        <v>105</v>
      </c>
    </row>
    <row r="23">
      <c r="A23" t="s">
        <v>106</v>
      </c>
      <c r="B23" t="s">
        <v>107</v>
      </c>
      <c r="C23" t="s">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