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epreciation_amortization_usd_m">Model!$B$11:$D$11</definedName>
    <definedName name="royalties_smelting_and_site_gna_usd_m">Model!$B$19:$D$19</definedName>
    <definedName name="upside">Model!$B$51</definedName>
    <definedName name="gold_cash_cost_usd_oz">Model!$B$12:$D$12</definedName>
    <definedName name="lead_price_usd_t">Model!$B$15</definedName>
    <definedName name="silver_price_usd_oz">Model!$B$21</definedName>
    <definedName name="silver_production_moz">Model!$B$22:$D$22</definedName>
    <definedName name="operating_cfo_before_capex_usd_m">Model!$B$45:$D$45</definedName>
    <definedName name="free_cash_flow_usd_m">Model!$B$46:$D$46</definedName>
    <definedName name="normalized_fcf_usd_m">Model!$B$47</definedName>
    <definedName name="implied_enterprise_value_usd_m">Model!$B$48</definedName>
    <definedName name="caylloma_ageq_sales_koz">Model!$B$7:$D$7</definedName>
    <definedName name="gold_production_koz">Model!$B$14:$D$14</definedName>
    <definedName name="normalized_fcf_weight_2027">Model!$B$31</definedName>
    <definedName name="gold_revenue_usd_m">Model!$B$36:$D$36</definedName>
    <definedName name="lead_revenue_usd_m">Model!$B$37:$D$37</definedName>
    <definedName name="total_revenue_usd_m">Model!$B$41:$D$41</definedName>
    <definedName name="gold_price_usd_oz">Model!$B$13</definedName>
    <definedName name="sustaining_and_growth_capex_usd_m">Model!$B$23:$D$23</definedName>
    <definedName name="working_capital_release_use_usd_m">Model!$B$25:$D$25</definedName>
    <definedName name="gold_cash_cost_usd_m">Model!$B$35:$D$35</definedName>
    <definedName name="silver_revenue_usd_m">Model!$B$38:$D$38</definedName>
    <definedName name="cash_tax_usd_m">Model!$B$44:$D$44</definedName>
    <definedName name="caylloma_cash_cost_usd_m">Model!$B$34:$D$34</definedName>
    <definedName name="implied_equity_value_usd_m">Model!$B$49</definedName>
    <definedName name="corporate_gna_usd_m">Model!$B$9:$D$9</definedName>
    <definedName name="zinc_price_usd_t">Model!$B$26</definedName>
    <definedName name="normalized_fcf_weight_2028">Model!$B$32</definedName>
    <definedName name="zinc_revenue_usd_m">Model!$B$39:$D$39</definedName>
    <definedName name="cash_operating_cost_usd_m">Model!$B$40:$D$40</definedName>
    <definedName name="fair_value">Model!$B$50</definedName>
    <definedName name="cash_tax_rate">Model!$B$6</definedName>
    <definedName name="caylloma_cash_cost_usd_ageq_oz">Model!$B$8:$D$8</definedName>
    <definedName name="lead_production_mlb">Model!$B$16:$D$16</definedName>
    <definedName name="other_revenue_usd_m">Model!$B$18:$D$18</definedName>
    <definedName name="target_ev_fcf_yield">Model!$B$24</definedName>
    <definedName name="zinc_production_mlb">Model!$B$27:$D$27</definedName>
    <definedName name="lb_per_metric_tonne">Model!$B$29</definedName>
    <definedName name="adjusted_ebitda_usd_m">Model!$B$42:$D$42</definedName>
    <definedName name="current_price">Model!$B$10</definedName>
    <definedName name="net_cash_usd_m">Model!$B$17</definedName>
    <definedName name="shares_outstanding_m">Model!$B$20</definedName>
    <definedName name="normalized_fcf_weight_2026">Model!$B$30</definedName>
    <definedName name="ebit_usd_m">Model!$B$43:$D$43</definedName>
  </definedNames>
  <calcPr calcId="122211" fullCalcOnLoad="true"/>
</workbook>
</file>

<file path=xl/sharedStrings.xml><?xml version="1.0" encoding="utf-8"?>
<sst xmlns="http://schemas.openxmlformats.org/spreadsheetml/2006/main" count="100" uniqueCount="100">
  <si>
    <t>Fortuna Mining FCF yield valuation</t>
  </si>
  <si>
    <t>As of 2026-06-30  ·  Currency: USD  ·  https://modeledge.ai/model/fm_7dccd5698b5d209544b415c1ce6c1c72</t>
  </si>
  <si>
    <t>FY2026E</t>
  </si>
  <si>
    <t>FY2027E</t>
  </si>
  <si>
    <t>FY2028E</t>
  </si>
  <si>
    <t>Inputs</t>
  </si>
  <si>
    <t>Cash tax rate</t>
  </si>
  <si>
    <t>Caylloma silver equivalent sales (koz)</t>
  </si>
  <si>
    <t>Caylloma cash cost ($/AgEq oz)</t>
  </si>
  <si>
    <t>Corporate G&amp;A and other cash costs ($M)</t>
  </si>
  <si>
    <t>Current share price</t>
  </si>
  <si>
    <t>D&amp;A ($M)</t>
  </si>
  <si>
    <t>Gold cash cost ($/oz)</t>
  </si>
  <si>
    <t>Gold price ($/oz)</t>
  </si>
  <si>
    <t>Gold production (koz)</t>
  </si>
  <si>
    <t>Lead price ($/t)</t>
  </si>
  <si>
    <t>Lead production (Mlb)</t>
  </si>
  <si>
    <t>Net cash ($M)</t>
  </si>
  <si>
    <t>Other revenue ($M)</t>
  </si>
  <si>
    <t>Royalties, smelting and site G&amp;A ($M)</t>
  </si>
  <si>
    <t>Shares outstanding (M)</t>
  </si>
  <si>
    <t>Silver price ($/oz)</t>
  </si>
  <si>
    <t>Silver production (Moz)</t>
  </si>
  <si>
    <t>Sustaining and growth capex ($M)</t>
  </si>
  <si>
    <t>Target EV / FCF yield</t>
  </si>
  <si>
    <t>Working capital release / (use) ($M)</t>
  </si>
  <si>
    <t>Zinc price ($/t)</t>
  </si>
  <si>
    <t>Zinc production (Mlb)</t>
  </si>
  <si>
    <t>Constants</t>
  </si>
  <si>
    <t>lb_per_metric_tonne</t>
  </si>
  <si>
    <t>normalized_fcf_weight_2026</t>
  </si>
  <si>
    <t>normalized_fcf_weight_2027</t>
  </si>
  <si>
    <t>normalized_fcf_weight_2028</t>
  </si>
  <si>
    <t>Calculations</t>
  </si>
  <si>
    <t>caylloma_cash_cost_usd_m</t>
  </si>
  <si>
    <t>gold_cash_cost_usd_m</t>
  </si>
  <si>
    <t>gold_revenue_usd_m</t>
  </si>
  <si>
    <t>lead_revenue_usd_m</t>
  </si>
  <si>
    <t>silver_revenue_usd_m</t>
  </si>
  <si>
    <t>zinc_revenue_usd_m</t>
  </si>
  <si>
    <t>cash_operating_cost_usd_m</t>
  </si>
  <si>
    <t>total_revenue_usd_m</t>
  </si>
  <si>
    <t>adjusted_ebitda_usd_m</t>
  </si>
  <si>
    <t>ebit_usd_m</t>
  </si>
  <si>
    <t>cash_tax_usd_m</t>
  </si>
  <si>
    <t>operating_cfo_before_capex_usd_m</t>
  </si>
  <si>
    <t>free_cash_flow_usd_m</t>
  </si>
  <si>
    <t>normalized_fcf_usd_m</t>
  </si>
  <si>
    <t>implied_enterprise_value_usd_m</t>
  </si>
  <si>
    <t>implied_equity_value_usd_m</t>
  </si>
  <si>
    <t>fair_value</t>
  </si>
  <si>
    <t>upside</t>
  </si>
  <si>
    <t>Outputs</t>
  </si>
  <si>
    <t>Fair value per share</t>
  </si>
  <si>
    <t>Upside / downside</t>
  </si>
  <si>
    <t>Normalized FCF ($M)</t>
  </si>
  <si>
    <t>Implied enterprise value ($M)</t>
  </si>
  <si>
    <t>FY2027E FCF ($M)</t>
  </si>
  <si>
    <t>FCF bridge ($M)</t>
  </si>
  <si>
    <t>Gold revenue</t>
  </si>
  <si>
    <t>Silver revenue</t>
  </si>
  <si>
    <t>Lead revenue</t>
  </si>
  <si>
    <t>Zinc revenue</t>
  </si>
  <si>
    <t>Other revenue</t>
  </si>
  <si>
    <t>= Revenue</t>
  </si>
  <si>
    <t>- Cash operating costs</t>
  </si>
  <si>
    <t>- Royalties, smelting and site G&amp;A</t>
  </si>
  <si>
    <t>- Corporate G&amp;A and other cash costs</t>
  </si>
  <si>
    <t>= Adjusted EBITDA</t>
  </si>
  <si>
    <t>- D&amp;A</t>
  </si>
  <si>
    <t>= EBIT</t>
  </si>
  <si>
    <t>- Cash tax</t>
  </si>
  <si>
    <t>+ Working capital release / (use)</t>
  </si>
  <si>
    <t>= Operating CFO before capex</t>
  </si>
  <si>
    <t>- Sustaining and growth capex</t>
  </si>
  <si>
    <t>= FCF</t>
  </si>
  <si>
    <t>Operating drivers</t>
  </si>
  <si>
    <t>Scenarios (reference)</t>
  </si>
  <si>
    <t>base</t>
  </si>
  <si>
    <t/>
  </si>
  <si>
    <t>bear</t>
  </si>
  <si>
    <t>caylloma_cash_cost_usd_ageq_oz = [20, 21, 21], corporate_gna_usd_m = [100, 102, 104], gold_cash_cost_usd_oz = [1000, 1025, 1050], gold_price_usd_oz = 3500, gold_production_koz = [252, 255, 260], lead_price_usd_t = 1700, lead_production_mlb = [31, 32, 32], net_cash_usd_m = 400, royalties_smelting_and_site_gna_usd_m = [125, 130, 135], silver_price_usd_oz = 45, silver_production_moz = [1, 1, 1], sustaining_and_growth_capex_usd_m = [175, 210, 250], target_ev_fcf_yield = 0.25, working_capital_release_use_usd_m = [-40, -20, 0], zinc_price_usd_t = 2800, zinc_production_mlb = [43, 44, 44]</t>
  </si>
  <si>
    <t>bull</t>
  </si>
  <si>
    <t>caylloma_cash_cost_usd_ageq_oz = [17, 17.5, 18], corporate_gna_usd_m = [90, 92, 95], gold_cash_cost_usd_oz = [875, 890, 900], gold_price_usd_oz = 4900, gold_production_koz = [272, 290, 330], lead_price_usd_t = 2200, lead_production_mlb = [36, 37, 37], net_cash_usd_m = 650, royalties_smelting_and_site_gna_usd_m = [190, 220, 260], silver_price_usd_oz = 90, silver_production_moz = [1.1, 1.2, 1.25], sustaining_and_growth_capex_usd_m = [155, 170, 240], target_ev_fcf_yield = 0.12, working_capital_release_use_usd_m = [25, 0, 0], zinc_price_usd_t = 4200, zinc_production_mlb = [48, 50, 50]</t>
  </si>
  <si>
    <t>Claim</t>
  </si>
  <si>
    <t>URL</t>
  </si>
  <si>
    <t>Accessed</t>
  </si>
  <si>
    <t>Fortuna's 2026 guidance calls for 281,000 to 305,000 gold-equivalent ounces, gold cash costs of $895 to $1,000 per ounce, Caylloma silver-equivalent cash costs of $17.1 to $20.1 per ounce, and consolidated AISC of $1,830 to $1,975 per gold-equivalent ounce.</t>
  </si>
  <si>
    <t>https://fortunamining.com/mines-and-projects/production-and-cost-guidance/</t>
  </si>
  <si>
    <t>Fortuna's Q1 2026 release reported $342.5M of sales, $53.6M of net income, $218.8M of adjusted EBITDA, $212.4M of free cash flow from ongoing operations, $665.9M of cash, and $172.5M of convertible debt at March 31, 2026.</t>
  </si>
  <si>
    <t>https://www.globenewswire.com/news-release/2026/05/07/3289547/0/en/fortuna-reports-results-for-the-first-quarter-2026.html</t>
  </si>
  <si>
    <t>Q1 2026 mine disclosure provides production and realized price context for gold, silver, lead, and zinc.</t>
  </si>
  <si>
    <t>https://fortunamining.com/news/fortuna-reports-results-for-the-first-quarter-2026/</t>
  </si>
  <si>
    <t>Current share price was refreshed from Modeledge market data for FSM on June 30, 2026.</t>
  </si>
  <si>
    <t>https://modeledge.ai/company/FSM</t>
  </si>
  <si>
    <t>Gold and silver price inputs are intentionally exposed as sliders and should be refreshed against live commodity references before relying on the valuation.</t>
  </si>
  <si>
    <t>https://tradingeconomics.com/commodity/gold</t>
  </si>
  <si>
    <t>Lead and zinc price inputs are exposed as sliders and can be cross-checked against LME metal reference pages.</t>
  </si>
  <si>
    <t>https://www.lme.com/en/metals/non-ferrous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</si>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</sst>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0"/>
    <numFmt numFmtId="166" formatCode="&quot;$&quot;0.00"/>
    <numFmt numFmtId="167" formatCode="&quot;$&quot;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0" fontId="4"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0.33</v>
      </c>
    </row>
    <row r="7">
      <c r="A7" s="5" t="s">
        <v>7</v>
      </c>
      <c r="B7" s="7">
        <v>2550</v>
      </c>
      <c r="C7" s="7">
        <v>2600</v>
      </c>
      <c r="D7" s="7">
        <v>2600</v>
      </c>
    </row>
    <row r="8">
      <c r="A8" s="5" t="s">
        <v>8</v>
      </c>
      <c r="B8" s="8">
        <v>18.5</v>
      </c>
      <c r="C8" s="8">
        <v>18.8</v>
      </c>
      <c r="D8" s="8">
        <v>19.2</v>
      </c>
    </row>
    <row r="9">
      <c r="A9" s="5" t="s">
        <v>9</v>
      </c>
      <c r="B9" s="9">
        <v>95</v>
      </c>
      <c r="C9" s="9">
        <v>98</v>
      </c>
      <c r="D9" s="9">
        <v>102</v>
      </c>
    </row>
    <row r="10">
      <c r="A10" s="5" t="s">
        <v>10</v>
      </c>
      <c r="B10" s="8">
        <v>8.465</v>
      </c>
    </row>
    <row r="11">
      <c r="A11" s="5" t="s">
        <v>11</v>
      </c>
      <c r="B11" s="9">
        <v>185</v>
      </c>
      <c r="C11" s="9">
        <v>190</v>
      </c>
      <c r="D11" s="9">
        <v>195</v>
      </c>
    </row>
    <row r="12">
      <c r="A12" s="5" t="s">
        <v>12</v>
      </c>
      <c r="B12" s="9">
        <v>935</v>
      </c>
      <c r="C12" s="9">
        <v>950</v>
      </c>
      <c r="D12" s="9">
        <v>965</v>
      </c>
    </row>
    <row r="13">
      <c r="A13" s="5" t="s">
        <v>13</v>
      </c>
      <c r="B13" s="9">
        <v>4200</v>
      </c>
    </row>
    <row r="14">
      <c r="A14" s="5" t="s">
        <v>14</v>
      </c>
      <c r="B14" s="10">
        <v>262</v>
      </c>
      <c r="C14" s="10">
        <v>270</v>
      </c>
      <c r="D14" s="10">
        <v>285</v>
      </c>
    </row>
    <row r="15">
      <c r="A15" s="5" t="s">
        <v>15</v>
      </c>
      <c r="B15" s="9">
        <v>1900</v>
      </c>
    </row>
    <row r="16">
      <c r="A16" s="5" t="s">
        <v>16</v>
      </c>
      <c r="B16" s="10">
        <v>33</v>
      </c>
      <c r="C16" s="10">
        <v>34</v>
      </c>
      <c r="D16" s="10">
        <v>34</v>
      </c>
    </row>
    <row r="17">
      <c r="A17" s="5" t="s">
        <v>17</v>
      </c>
      <c r="B17" s="9">
        <v>493.4</v>
      </c>
    </row>
    <row r="18">
      <c r="A18" s="5" t="s">
        <v>18</v>
      </c>
      <c r="B18" s="9">
        <v>20</v>
      </c>
      <c r="C18" s="9">
        <v>20</v>
      </c>
      <c r="D18" s="9">
        <v>22</v>
      </c>
    </row>
    <row r="19">
      <c r="A19" s="5" t="s">
        <v>19</v>
      </c>
      <c r="B19" s="9">
        <v>155</v>
      </c>
      <c r="C19" s="9">
        <v>165</v>
      </c>
      <c r="D19" s="9">
        <v>178</v>
      </c>
    </row>
    <row r="20">
      <c r="A20" s="5" t="s">
        <v>20</v>
      </c>
      <c r="B20" s="10">
        <v>303</v>
      </c>
    </row>
    <row r="21">
      <c r="A21" s="5" t="s">
        <v>21</v>
      </c>
      <c r="B21" s="8">
        <v>70</v>
      </c>
    </row>
    <row r="22">
      <c r="A22" s="5" t="s">
        <v>22</v>
      </c>
      <c r="B22" s="10">
        <v>1.05</v>
      </c>
      <c r="C22" s="10">
        <v>1.1</v>
      </c>
      <c r="D22" s="10">
        <v>1.1</v>
      </c>
    </row>
    <row r="23">
      <c r="A23" s="5" t="s">
        <v>23</v>
      </c>
      <c r="B23" s="9">
        <v>165</v>
      </c>
      <c r="C23" s="9">
        <v>180</v>
      </c>
      <c r="D23" s="9">
        <v>220</v>
      </c>
    </row>
    <row r="24">
      <c r="A24" s="5" t="s">
        <v>24</v>
      </c>
      <c r="B24" s="6">
        <v>0.16</v>
      </c>
    </row>
    <row r="25">
      <c r="A25" s="5" t="s">
        <v>25</v>
      </c>
      <c r="B25" s="9">
        <v>0</v>
      </c>
      <c r="C25" s="9">
        <v>0</v>
      </c>
      <c r="D25" s="9">
        <v>0</v>
      </c>
    </row>
    <row r="26">
      <c r="A26" s="5" t="s">
        <v>26</v>
      </c>
      <c r="B26" s="9">
        <v>3500</v>
      </c>
    </row>
    <row r="27">
      <c r="A27" s="5" t="s">
        <v>27</v>
      </c>
      <c r="B27" s="10">
        <v>46</v>
      </c>
      <c r="C27" s="10">
        <v>47</v>
      </c>
      <c r="D27" s="10">
        <v>47</v>
      </c>
    </row>
    <row r="28">
      <c r="A28" s="4" t="s">
        <v>28</v>
      </c>
    </row>
    <row r="29">
      <c r="A29" s="5" t="s">
        <v>29</v>
      </c>
      <c r="B29">
        <v>2204.62</v>
      </c>
    </row>
    <row r="30">
      <c r="A30" s="5" t="s">
        <v>30</v>
      </c>
      <c r="B30">
        <v>0.25</v>
      </c>
    </row>
    <row r="31">
      <c r="A31" s="5" t="s">
        <v>31</v>
      </c>
      <c r="B31">
        <v>0.5</v>
      </c>
    </row>
    <row r="32">
      <c r="A32" s="5" t="s">
        <v>32</v>
      </c>
      <c r="B32">
        <v>0.25</v>
      </c>
    </row>
    <row r="33">
      <c r="A33" s="4" t="s">
        <v>33</v>
      </c>
    </row>
    <row r="34">
      <c r="A34" s="5" t="s">
        <v>34</v>
      </c>
      <c r="B34" t="str">
        <f>((Model!$B$7*Model!$B$8)/1000)</f>
      </c>
      <c r="C34" t="str">
        <f>((Model!$C$7*Model!$C$8)/1000)</f>
      </c>
      <c r="D34" t="str">
        <f>((Model!$D$7*Model!$D$8)/1000)</f>
      </c>
    </row>
    <row r="35">
      <c r="A35" s="5" t="s">
        <v>35</v>
      </c>
      <c r="B35" t="str">
        <f>((Model!$B$14*Model!$B$12)/1000)</f>
      </c>
      <c r="C35" t="str">
        <f>((Model!$C$14*Model!$C$12)/1000)</f>
      </c>
      <c r="D35" t="str">
        <f>((Model!$D$14*Model!$D$12)/1000)</f>
      </c>
    </row>
    <row r="36">
      <c r="A36" s="5" t="s">
        <v>36</v>
      </c>
      <c r="B36" t="str">
        <f>((Model!$B$14*Model!$B$13)/1000)</f>
      </c>
      <c r="C36" t="str">
        <f>((Model!$C$14*Model!$B$13)/1000)</f>
      </c>
      <c r="D36" t="str">
        <f>((Model!$D$14*Model!$B$13)/1000)</f>
      </c>
    </row>
    <row r="37">
      <c r="A37" s="5" t="s">
        <v>37</v>
      </c>
      <c r="B37" t="str">
        <f>((Model!$B$16*Model!$B$15)/Model!$B$29)</f>
      </c>
      <c r="C37" t="str">
        <f>((Model!$C$16*Model!$B$15)/Model!$B$29)</f>
      </c>
      <c r="D37" t="str">
        <f>((Model!$D$16*Model!$B$15)/Model!$B$29)</f>
      </c>
    </row>
    <row r="38">
      <c r="A38" s="5" t="s">
        <v>38</v>
      </c>
      <c r="B38" t="str">
        <f>(Model!$B$22*Model!$B$21)</f>
      </c>
      <c r="C38" t="str">
        <f>(Model!$C$22*Model!$B$21)</f>
      </c>
      <c r="D38" t="str">
        <f>(Model!$D$22*Model!$B$21)</f>
      </c>
    </row>
    <row r="39">
      <c r="A39" s="5" t="s">
        <v>39</v>
      </c>
      <c r="B39" t="str">
        <f>((Model!$B$27*Model!$B$26)/Model!$B$29)</f>
      </c>
      <c r="C39" t="str">
        <f>((Model!$C$27*Model!$B$26)/Model!$B$29)</f>
      </c>
      <c r="D39" t="str">
        <f>((Model!$D$27*Model!$B$26)/Model!$B$29)</f>
      </c>
    </row>
    <row r="40">
      <c r="A40" s="5" t="s">
        <v>40</v>
      </c>
      <c r="B40" t="str">
        <f>(Model!$B$35+Model!$B$34)</f>
      </c>
      <c r="C40" t="str">
        <f>(Model!$C$35+Model!$C$34)</f>
      </c>
      <c r="D40" t="str">
        <f>(Model!$D$35+Model!$D$34)</f>
      </c>
    </row>
    <row r="41">
      <c r="A41" s="5" t="s">
        <v>41</v>
      </c>
      <c r="B41" t="str">
        <f>((((Model!$B$36+Model!$B$38)+Model!$B$37)+Model!$B$39)+Model!$B$18)</f>
      </c>
      <c r="C41" t="str">
        <f>((((Model!$C$36+Model!$C$38)+Model!$C$37)+Model!$C$39)+Model!$C$18)</f>
      </c>
      <c r="D41" t="str">
        <f>((((Model!$D$36+Model!$D$38)+Model!$D$37)+Model!$D$39)+Model!$D$18)</f>
      </c>
    </row>
    <row r="42">
      <c r="A42" s="5" t="s">
        <v>42</v>
      </c>
      <c r="B42" t="str">
        <f>(((Model!$B$41-Model!$B$40)-Model!$B$19)-Model!$B$9)</f>
      </c>
      <c r="C42" t="str">
        <f>(((Model!$C$41-Model!$C$40)-Model!$C$19)-Model!$C$9)</f>
      </c>
      <c r="D42" t="str">
        <f>(((Model!$D$41-Model!$D$40)-Model!$D$19)-Model!$D$9)</f>
      </c>
    </row>
    <row r="43">
      <c r="A43" s="5" t="s">
        <v>43</v>
      </c>
      <c r="B43" t="str">
        <f>(Model!$B$42-Model!$B$11)</f>
      </c>
      <c r="C43" t="str">
        <f>(Model!$C$42-Model!$C$11)</f>
      </c>
      <c r="D43" t="str">
        <f>(Model!$D$42-Model!$D$11)</f>
      </c>
    </row>
    <row r="44">
      <c r="A44" s="5" t="s">
        <v>44</v>
      </c>
      <c r="B44" t="str">
        <f>(MAX(0,Model!$B$43)*Model!$B$6)</f>
      </c>
      <c r="C44" t="str">
        <f>(MAX(0,Model!$C$43)*Model!$B$6)</f>
      </c>
      <c r="D44" t="str">
        <f>(MAX(0,Model!$D$43)*Model!$B$6)</f>
      </c>
    </row>
    <row r="45">
      <c r="A45" s="5" t="s">
        <v>45</v>
      </c>
      <c r="B45" t="str">
        <f>((Model!$B$42-Model!$B$44)+Model!$B$25)</f>
      </c>
      <c r="C45" t="str">
        <f>((Model!$C$42-Model!$C$44)+Model!$C$25)</f>
      </c>
      <c r="D45" t="str">
        <f>((Model!$D$42-Model!$D$44)+Model!$D$25)</f>
      </c>
    </row>
    <row r="46">
      <c r="A46" s="5" t="s">
        <v>46</v>
      </c>
      <c r="B46" t="str">
        <f>(Model!$B$45-Model!$B$23)</f>
      </c>
      <c r="C46" t="str">
        <f>(Model!$C$45-Model!$C$23)</f>
      </c>
      <c r="D46" t="str">
        <f>(Model!$D$45-Model!$D$23)</f>
      </c>
    </row>
    <row r="47">
      <c r="A47" s="5" t="s">
        <v>47</v>
      </c>
      <c r="B47" t="str">
        <f>(((Model!$B$46*Model!$B$30)+(Model!$C$46*Model!$B$31))+(Model!$D$46*Model!$B$32))</f>
      </c>
    </row>
    <row r="48">
      <c r="A48" s="5" t="s">
        <v>48</v>
      </c>
      <c r="B48" t="str">
        <f>(Model!$B$47/Model!$B$24)</f>
      </c>
    </row>
    <row r="49">
      <c r="A49" s="5" t="s">
        <v>49</v>
      </c>
      <c r="B49" t="str">
        <f>(Model!$B$48+Model!$B$17)</f>
      </c>
    </row>
    <row r="50">
      <c r="A50" s="5" t="s">
        <v>50</v>
      </c>
      <c r="B50" t="str">
        <f>(Model!$B$49/Model!$B$20)</f>
      </c>
    </row>
    <row r="51">
      <c r="A51" s="5" t="s">
        <v>51</v>
      </c>
      <c r="B51" t="str">
        <f>((Model!$B$50/Model!$B$10)-1)</f>
      </c>
    </row>
    <row r="52">
      <c r="A52" s="4" t="s">
        <v>52</v>
      </c>
    </row>
    <row r="53">
      <c r="A53" s="11" t="s">
        <v>53</v>
      </c>
      <c r="B53" s="8" t="str">
        <f>Model!$B$50</f>
      </c>
    </row>
    <row r="54">
      <c r="A54" s="5" t="s">
        <v>54</v>
      </c>
      <c r="B54" s="6" t="str">
        <f>Model!$B$51</f>
      </c>
    </row>
    <row r="55">
      <c r="A55" s="5" t="s">
        <v>55</v>
      </c>
      <c r="B55" s="9" t="str">
        <f>Model!$B$47</f>
      </c>
    </row>
    <row r="56">
      <c r="A56" s="5" t="s">
        <v>56</v>
      </c>
      <c r="B56" s="9" t="str">
        <f>Model!$B$48</f>
      </c>
    </row>
    <row r="57">
      <c r="A57" s="5" t="s">
        <v>57</v>
      </c>
      <c r="B57" s="9" t="str">
        <f>Model!$C$46</f>
      </c>
    </row>
    <row r="59">
      <c r="A59" s="4" t="s">
        <v>58</v>
      </c>
    </row>
    <row r="60">
      <c r="B60" s="3" t="s">
        <v>2</v>
      </c>
      <c r="C60" s="3" t="s">
        <v>3</v>
      </c>
      <c r="D60" s="3" t="s">
        <v>4</v>
      </c>
    </row>
    <row r="61">
      <c r="A61" s="5" t="s">
        <v>59</v>
      </c>
      <c r="B61" s="9" t="str">
        <f>Model!$B$36</f>
      </c>
      <c r="C61" s="9" t="str">
        <f>Model!$C$36</f>
      </c>
      <c r="D61" s="9" t="str">
        <f>Model!$D$36</f>
      </c>
    </row>
    <row r="62">
      <c r="A62" s="5" t="s">
        <v>60</v>
      </c>
      <c r="B62" s="9" t="str">
        <f>Model!$B$38</f>
      </c>
      <c r="C62" s="9" t="str">
        <f>Model!$C$38</f>
      </c>
      <c r="D62" s="9" t="str">
        <f>Model!$D$38</f>
      </c>
    </row>
    <row r="63">
      <c r="A63" s="5" t="s">
        <v>61</v>
      </c>
      <c r="B63" s="9" t="str">
        <f>Model!$B$37</f>
      </c>
      <c r="C63" s="9" t="str">
        <f>Model!$C$37</f>
      </c>
      <c r="D63" s="9" t="str">
        <f>Model!$D$37</f>
      </c>
    </row>
    <row r="64">
      <c r="A64" s="5" t="s">
        <v>62</v>
      </c>
      <c r="B64" s="9" t="str">
        <f>Model!$B$39</f>
      </c>
      <c r="C64" s="9" t="str">
        <f>Model!$C$39</f>
      </c>
      <c r="D64" s="9" t="str">
        <f>Model!$D$39</f>
      </c>
    </row>
    <row r="65">
      <c r="A65" s="5" t="s">
        <v>63</v>
      </c>
      <c r="B65" s="9" t="str">
        <f>Model!$B$18</f>
      </c>
      <c r="C65" s="9" t="str">
        <f>Model!$C$18</f>
      </c>
      <c r="D65" s="9" t="str">
        <f>Model!$D$18</f>
      </c>
    </row>
    <row r="66">
      <c r="A66" s="5" t="s">
        <v>64</v>
      </c>
      <c r="B66" s="9" t="str">
        <f>Model!$B$41</f>
      </c>
      <c r="C66" s="9" t="str">
        <f>Model!$C$41</f>
      </c>
      <c r="D66" s="9" t="str">
        <f>Model!$D$41</f>
      </c>
    </row>
    <row r="67">
      <c r="A67" s="5" t="s">
        <v>65</v>
      </c>
      <c r="B67" s="9" t="str">
        <f>Model!$B$40</f>
      </c>
      <c r="C67" s="9" t="str">
        <f>Model!$C$40</f>
      </c>
      <c r="D67" s="9" t="str">
        <f>Model!$D$40</f>
      </c>
    </row>
    <row r="68">
      <c r="A68" s="5" t="s">
        <v>66</v>
      </c>
      <c r="B68" s="9" t="str">
        <f>Model!$B$19</f>
      </c>
      <c r="C68" s="9" t="str">
        <f>Model!$C$19</f>
      </c>
      <c r="D68" s="9" t="str">
        <f>Model!$D$19</f>
      </c>
    </row>
    <row r="69">
      <c r="A69" s="5" t="s">
        <v>67</v>
      </c>
      <c r="B69" s="9" t="str">
        <f>Model!$B$9</f>
      </c>
      <c r="C69" s="9" t="str">
        <f>Model!$C$9</f>
      </c>
      <c r="D69" s="9" t="str">
        <f>Model!$D$9</f>
      </c>
    </row>
    <row r="70">
      <c r="A70" s="5" t="s">
        <v>68</v>
      </c>
      <c r="B70" s="9" t="str">
        <f>Model!$B$42</f>
      </c>
      <c r="C70" s="9" t="str">
        <f>Model!$C$42</f>
      </c>
      <c r="D70" s="9" t="str">
        <f>Model!$D$42</f>
      </c>
    </row>
    <row r="71">
      <c r="A71" s="5" t="s">
        <v>69</v>
      </c>
      <c r="B71" s="9" t="str">
        <f>Model!$B$11</f>
      </c>
      <c r="C71" s="9" t="str">
        <f>Model!$C$11</f>
      </c>
      <c r="D71" s="9" t="str">
        <f>Model!$D$11</f>
      </c>
    </row>
    <row r="72">
      <c r="A72" s="5" t="s">
        <v>70</v>
      </c>
      <c r="B72" s="9" t="str">
        <f>Model!$B$43</f>
      </c>
      <c r="C72" s="9" t="str">
        <f>Model!$C$43</f>
      </c>
      <c r="D72" s="9" t="str">
        <f>Model!$D$43</f>
      </c>
    </row>
    <row r="73">
      <c r="A73" s="5" t="s">
        <v>71</v>
      </c>
      <c r="B73" s="9" t="str">
        <f>Model!$B$44</f>
      </c>
      <c r="C73" s="9" t="str">
        <f>Model!$C$44</f>
      </c>
      <c r="D73" s="9" t="str">
        <f>Model!$D$44</f>
      </c>
    </row>
    <row r="74">
      <c r="A74" s="5" t="s">
        <v>72</v>
      </c>
      <c r="B74" s="9" t="str">
        <f>Model!$B$25</f>
      </c>
      <c r="C74" s="9" t="str">
        <f>Model!$C$25</f>
      </c>
      <c r="D74" s="9" t="str">
        <f>Model!$D$25</f>
      </c>
    </row>
    <row r="75">
      <c r="A75" s="5" t="s">
        <v>73</v>
      </c>
      <c r="B75" s="9" t="str">
        <f>Model!$B$45</f>
      </c>
      <c r="C75" s="9" t="str">
        <f>Model!$C$45</f>
      </c>
      <c r="D75" s="9" t="str">
        <f>Model!$D$45</f>
      </c>
    </row>
    <row r="76">
      <c r="A76" s="5" t="s">
        <v>74</v>
      </c>
      <c r="B76" s="9" t="str">
        <f>Model!$B$23</f>
      </c>
      <c r="C76" s="9" t="str">
        <f>Model!$C$23</f>
      </c>
      <c r="D76" s="9" t="str">
        <f>Model!$D$23</f>
      </c>
    </row>
    <row r="77">
      <c r="A77" s="5" t="s">
        <v>75</v>
      </c>
      <c r="B77" s="9" t="str">
        <f>Model!$B$46</f>
      </c>
      <c r="C77" s="9" t="str">
        <f>Model!$C$46</f>
      </c>
      <c r="D77" s="9" t="str">
        <f>Model!$D$46</f>
      </c>
    </row>
    <row r="79">
      <c r="A79" s="4" t="s">
        <v>76</v>
      </c>
    </row>
    <row r="80">
      <c r="B80" s="3" t="s">
        <v>2</v>
      </c>
      <c r="C80" s="3" t="s">
        <v>3</v>
      </c>
      <c r="D80" s="3" t="s">
        <v>4</v>
      </c>
    </row>
    <row r="81">
      <c r="A81" s="5" t="s">
        <v>13</v>
      </c>
      <c r="B81" s="9" t="str">
        <f>Model!$B$13</f>
      </c>
      <c r="C81" s="9" t="str">
        <f>Model!$B$13</f>
      </c>
      <c r="D81" s="9" t="str">
        <f>Model!$B$13</f>
      </c>
    </row>
    <row r="82">
      <c r="A82" s="5" t="s">
        <v>21</v>
      </c>
      <c r="B82" s="8" t="str">
        <f>Model!$B$21</f>
      </c>
      <c r="C82" s="8" t="str">
        <f>Model!$B$21</f>
      </c>
      <c r="D82" s="8" t="str">
        <f>Model!$B$21</f>
      </c>
    </row>
    <row r="83">
      <c r="A83" s="5" t="s">
        <v>15</v>
      </c>
      <c r="B83" s="9" t="str">
        <f>Model!$B$15</f>
      </c>
      <c r="C83" s="9" t="str">
        <f>Model!$B$15</f>
      </c>
      <c r="D83" s="9" t="str">
        <f>Model!$B$15</f>
      </c>
    </row>
    <row r="84">
      <c r="A84" s="5" t="s">
        <v>26</v>
      </c>
      <c r="B84" s="9" t="str">
        <f>Model!$B$26</f>
      </c>
      <c r="C84" s="9" t="str">
        <f>Model!$B$26</f>
      </c>
      <c r="D84" s="9" t="str">
        <f>Model!$B$26</f>
      </c>
    </row>
    <row r="85">
      <c r="A85" s="5" t="s">
        <v>14</v>
      </c>
      <c r="B85" s="10" t="str">
        <f>Model!$B$14</f>
      </c>
      <c r="C85" s="10" t="str">
        <f>Model!$C$14</f>
      </c>
      <c r="D85" s="10" t="str">
        <f>Model!$D$14</f>
      </c>
    </row>
    <row r="86">
      <c r="A86" s="5" t="s">
        <v>22</v>
      </c>
      <c r="B86" s="10" t="str">
        <f>Model!$B$22</f>
      </c>
      <c r="C86" s="10" t="str">
        <f>Model!$C$22</f>
      </c>
      <c r="D86" s="10" t="str">
        <f>Model!$D$22</f>
      </c>
    </row>
    <row r="87">
      <c r="A87" s="5" t="s">
        <v>16</v>
      </c>
      <c r="B87" s="10" t="str">
        <f>Model!$B$16</f>
      </c>
      <c r="C87" s="10" t="str">
        <f>Model!$C$16</f>
      </c>
      <c r="D87" s="10" t="str">
        <f>Model!$D$16</f>
      </c>
    </row>
    <row r="88">
      <c r="A88" s="5" t="s">
        <v>27</v>
      </c>
      <c r="B88" s="10" t="str">
        <f>Model!$B$27</f>
      </c>
      <c r="C88" s="10" t="str">
        <f>Model!$C$27</f>
      </c>
      <c r="D88" s="10" t="str">
        <f>Model!$D$27</f>
      </c>
    </row>
    <row r="89">
      <c r="A89" s="5" t="s">
        <v>12</v>
      </c>
      <c r="B89" s="9" t="str">
        <f>Model!$B$12</f>
      </c>
      <c r="C89" s="9" t="str">
        <f>Model!$C$12</f>
      </c>
      <c r="D89" s="9" t="str">
        <f>Model!$D$12</f>
      </c>
    </row>
    <row r="90">
      <c r="A90" s="5" t="s">
        <v>8</v>
      </c>
      <c r="B90" s="8" t="str">
        <f>Model!$B$8</f>
      </c>
      <c r="C90" s="8" t="str">
        <f>Model!$C$8</f>
      </c>
      <c r="D90" s="8" t="str">
        <f>Model!$D$8</f>
      </c>
    </row>
    <row r="91">
      <c r="A91" s="5" t="s">
        <v>24</v>
      </c>
      <c r="B91" s="6" t="str">
        <f>Model!$B$24</f>
      </c>
      <c r="C91" s="6" t="str">
        <f>Model!$B$24</f>
      </c>
      <c r="D91" s="6" t="str">
        <f>Model!$B$24</f>
      </c>
    </row>
    <row r="93">
      <c r="A93" s="4" t="s">
        <v>77</v>
      </c>
    </row>
    <row r="94">
      <c r="A94" s="5" t="s">
        <v>78</v>
      </c>
      <c r="B94" t="s">
        <v>79</v>
      </c>
    </row>
    <row r="95">
      <c r="A95" s="5" t="s">
        <v>80</v>
      </c>
      <c r="B95" t="s">
        <v>81</v>
      </c>
    </row>
    <row r="96">
      <c r="A96" s="5" t="s">
        <v>82</v>
      </c>
      <c r="B96" t="s">
        <v>83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99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84</v>
      </c>
      <c r="B1" s="4" t="s">
        <v>85</v>
      </c>
      <c r="C1" s="4" t="s">
        <v>86</v>
      </c>
    </row>
    <row r="2">
      <c r="A2" t="s">
        <v>87</v>
      </c>
      <c r="B2" t="s">
        <v>88</v>
      </c>
      <c r="C2" t="s">
        <v>79</v>
      </c>
    </row>
    <row r="3">
      <c r="A3" t="s">
        <v>89</v>
      </c>
      <c r="B3" t="s">
        <v>90</v>
      </c>
      <c r="C3" t="s">
        <v>79</v>
      </c>
    </row>
    <row r="4">
      <c r="A4" t="s">
        <v>91</v>
      </c>
      <c r="B4" t="s">
        <v>92</v>
      </c>
      <c r="C4" t="s">
        <v>79</v>
      </c>
    </row>
    <row r="5">
      <c r="A5" t="s">
        <v>93</v>
      </c>
      <c r="B5" t="s">
        <v>94</v>
      </c>
      <c r="C5" t="s">
        <v>79</v>
      </c>
    </row>
    <row r="6">
      <c r="A6" t="s">
        <v>95</v>
      </c>
      <c r="B6" t="s">
        <v>96</v>
      </c>
      <c r="C6" t="s">
        <v>79</v>
      </c>
    </row>
    <row r="7">
      <c r="A7" t="s">
        <v>97</v>
      </c>
      <c r="B7" t="s">
        <v>98</v>
      </c>
      <c r="C7" t="s">
        <v>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