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ther_royalty_value_m">Model!$B$18</definedName>
    <definedName name="required_cash_m">Model!$B$22</definedName>
    <definedName name="residual_copler_liability_m">Model!$B$23</definedName>
    <definedName name="shares_outstanding_m">Model!$B$24</definedName>
    <definedName name="silver_price">Model!$B$26</definedName>
    <definedName name="gold_fcf_before_tax_m">Model!$B$32</definedName>
    <definedName name="gold_margin_per_oz">Model!$B$33</definedName>
    <definedName name="silver_fcf_before_tax_m">Model!$B$35</definedName>
    <definedName name="copler_sale_proceeds_m">Model!$B$8</definedName>
    <definedName name="pro_forma_cash_per_share">Model!$B$38</definedName>
    <definedName name="safe_current_enterprise_value_m">Model!$B$45</definedName>
    <definedName name="life_adjusted_operating_value_m">Model!$B$50</definedName>
    <definedName name="current_ev_to_fcf">Model!$B$53</definedName>
    <definedName name="fair_value">Model!$B$55</definedName>
    <definedName name="gold_sales_koz">Model!$B$15</definedName>
    <definedName name="target_fcf_yield">Model!$B$28</definedName>
    <definedName name="current_market_cap_m">Model!$B$31</definedName>
    <definedName name="life_adjusted_fair_value">Model!$B$56</definedName>
    <definedName name="current_cash_m">Model!$B$10</definedName>
    <definedName name="current_price">Model!$B$11</definedName>
    <definedName name="debt_m">Model!$B$12</definedName>
    <definedName name="include_excess_cash">Model!$B$16</definedName>
    <definedName name="excess_cash_per_share">Model!$B$42</definedName>
    <definedName name="operating_value_m">Model!$B$47</definedName>
    <definedName name="life_adjusted_upside">Model!$B$58</definedName>
    <definedName name="buyback_spent_after_q1_m">Model!$B$7</definedName>
    <definedName name="corporate_overhead_m">Model!$B$9</definedName>
    <definedName name="excess_cash_m">Model!$B$37</definedName>
    <definedName name="current_enterprise_value_m">Model!$B$41</definedName>
    <definedName name="puna_reserve_pv_m">Model!$B$44</definedName>
    <definedName name="safe_normalized_fcf_m">Model!$B$48</definedName>
    <definedName name="current_fcf_yield_ex_cash">Model!$B$49</definedName>
    <definedName name="equity_value_m">Model!$B$51</definedName>
    <definedName name="gold_aisc_per_oz">Model!$B$13</definedName>
    <definedName name="gold_price">Model!$B$14</definedName>
    <definedName name="puna_discount_rate">Model!$B$19</definedName>
    <definedName name="puna_remaining_life_years">Model!$B$21</definedName>
    <definedName name="tax_rate">Model!$B$29</definedName>
    <definedName name="target_ev_to_fcf">Model!$B$36</definedName>
    <definedName name="pre_tax_fcf_m">Model!$B$39</definedName>
    <definedName name="normalized_fcf_m">Model!$B$43</definedName>
    <definedName name="other_cash_leakage_m">Model!$B$17</definedName>
    <definedName name="puna_extension_value_m">Model!$B$20</definedName>
    <definedName name="puna_after_tax_fcf_m">Model!$B$40</definedName>
    <definedName name="gold_normalized_fcf_m">Model!$B$46</definedName>
    <definedName name="life_adjusted_equity_value_m">Model!$B$54</definedName>
    <definedName name="upside">Model!$B$57</definedName>
    <definedName name="silver_aisc_per_oz">Model!$B$25</definedName>
    <definedName name="silver_sales_moz">Model!$B$27</definedName>
    <definedName name="pro_forma_cash_m">Model!$B$34</definedName>
    <definedName name="operating_value_per_share">Model!$B$52</definedName>
  </definedNames>
  <calcPr calcId="122211" fullCalcOnLoad="true"/>
</workbook>
</file>

<file path=xl/sharedStrings.xml><?xml version="1.0" encoding="utf-8"?>
<sst xmlns="http://schemas.openxmlformats.org/spreadsheetml/2006/main" count="120" uniqueCount="120">
  <si>
    <t>SSR Mining Q2 2026 run-rate EV/FCF yield valuation</t>
  </si>
  <si>
    <t xml:space="preserve">Run-rate free cash flow valuation for SSR Mining after the completed Copler sale and Q2 2026 results. Production remains anchored to continuing-operations guidance, mine AISC is moved toward the top of guidance, and higher growth spending is charged explicitly. The primary valuation capitalizes normalized FCF and adds post-buyback excess cash. A separate mine-life cross-check limits Puna to its reserve-backed life and assigns no base value to mine-life extensions or the Hod Maden royalty. Current price was refreshed on August 8, 2026; operating assumptions remain unchanged from the Q2 2026 evidence review.
</t>
  </si>
  <si>
    <t>As of 2026-08-08  ·  Currency: USD  ·  https://modeledge.ai/model/fm_95e8fe5764b7528293b513d236b72fe6</t>
  </si>
  <si>
    <t>Run-rate</t>
  </si>
  <si>
    <t>Inputs</t>
  </si>
  <si>
    <t>Post-quarter buybacks through July 31</t>
  </si>
  <si>
    <t>Additional Copler proceeds after Q2</t>
  </si>
  <si>
    <t>Corporate G&amp;A and share compensation</t>
  </si>
  <si>
    <t>June 30 cash</t>
  </si>
  <si>
    <t>Current share price</t>
  </si>
  <si>
    <t>Debt</t>
  </si>
  <si>
    <t>Gold AISC</t>
  </si>
  <si>
    <t>Gold price</t>
  </si>
  <si>
    <t>Gold sold</t>
  </si>
  <si>
    <t>Include excess cash in fair value</t>
  </si>
  <si>
    <t>Growth exploration and other leakage</t>
  </si>
  <si>
    <t>Hod Maden royalty value</t>
  </si>
  <si>
    <t>Puna cash-flow discount rate</t>
  </si>
  <si>
    <t>Puna extension value</t>
  </si>
  <si>
    <t>Puna reserve-backed life</t>
  </si>
  <si>
    <t>Required operating cash</t>
  </si>
  <si>
    <t>Residual Copler closing and tax reserve</t>
  </si>
  <si>
    <t>Pro forma shares outstanding</t>
  </si>
  <si>
    <t>Silver AISC</t>
  </si>
  <si>
    <t>Silver price</t>
  </si>
  <si>
    <t>Silver sold</t>
  </si>
  <si>
    <t>Target run-rate FCF yield</t>
  </si>
  <si>
    <t>Normalized cash tax rate</t>
  </si>
  <si>
    <t>Calculations</t>
  </si>
  <si>
    <t>current_market_cap_m</t>
  </si>
  <si>
    <t>gold_fcf_before_tax_m</t>
  </si>
  <si>
    <t>gold_margin_per_oz</t>
  </si>
  <si>
    <t>pro_forma_cash_m</t>
  </si>
  <si>
    <t>silver_fcf_before_tax_m</t>
  </si>
  <si>
    <t>target_ev_to_fcf</t>
  </si>
  <si>
    <t>excess_cash_m</t>
  </si>
  <si>
    <t>pro_forma_cash_per_share</t>
  </si>
  <si>
    <t>pre_tax_fcf_m</t>
  </si>
  <si>
    <t>puna_after_tax_fcf_m</t>
  </si>
  <si>
    <t>current_enterprise_value_m</t>
  </si>
  <si>
    <t>excess_cash_per_share</t>
  </si>
  <si>
    <t>normalized_fcf_m</t>
  </si>
  <si>
    <t>puna_reserve_pv_m</t>
  </si>
  <si>
    <t>safe_current_enterprise_value_m</t>
  </si>
  <si>
    <t>gold_normalized_fcf_m</t>
  </si>
  <si>
    <t>operating_value_m</t>
  </si>
  <si>
    <t>safe_normalized_fcf_m</t>
  </si>
  <si>
    <t>current_fcf_yield_ex_cash</t>
  </si>
  <si>
    <t>life_adjusted_operating_value_m</t>
  </si>
  <si>
    <t>equity_value_m</t>
  </si>
  <si>
    <t>operating_value_per_share</t>
  </si>
  <si>
    <t>current_ev_to_fcf</t>
  </si>
  <si>
    <t>life_adjusted_equity_value_m</t>
  </si>
  <si>
    <t>fair_value</t>
  </si>
  <si>
    <t>life_adjusted_fair_value</t>
  </si>
  <si>
    <t>upside</t>
  </si>
  <si>
    <t>life_adjusted_upside</t>
  </si>
  <si>
    <t>Outputs</t>
  </si>
  <si>
    <t>Run-rate fair value</t>
  </si>
  <si>
    <t>Run-rate upside/downside</t>
  </si>
  <si>
    <t>Normalized run-rate FCF</t>
  </si>
  <si>
    <t>Mine-life cross-check</t>
  </si>
  <si>
    <t>Mine-life upside/downside</t>
  </si>
  <si>
    <t>Puna reserve-life PV</t>
  </si>
  <si>
    <t>Run-rate operating value/share</t>
  </si>
  <si>
    <t>Excess cash/share</t>
  </si>
  <si>
    <t>Pro forma cash/share</t>
  </si>
  <si>
    <t>Gold margin/oz</t>
  </si>
  <si>
    <t>Current FCF yield ex cash</t>
  </si>
  <si>
    <t>Current EV/FCF</t>
  </si>
  <si>
    <t>Target EV/FCF</t>
  </si>
  <si>
    <t>Normalized run-rate FCF bridge ($M)</t>
  </si>
  <si>
    <t>Gold margin after mine AISC</t>
  </si>
  <si>
    <t>Silver margin after mine AISC</t>
  </si>
  <si>
    <t>- Corporate G&amp;A and compensation</t>
  </si>
  <si>
    <t>- Growth exploration and other</t>
  </si>
  <si>
    <t>= Pre-tax FCF</t>
  </si>
  <si>
    <t>= Normalized after-tax FCF</t>
  </si>
  <si>
    <t>Run-rate fair value sensitivity to metal prices (static)</t>
  </si>
  <si>
    <t>Run-rate operating value sensitivity to FCF yield and gold (static)</t>
  </si>
  <si>
    <t>Scenarios (reference)</t>
  </si>
  <si>
    <t>base</t>
  </si>
  <si>
    <t/>
  </si>
  <si>
    <t>bear</t>
  </si>
  <si>
    <t>corporate_overhead_m = 130, gold_aisc_per_oz = 2500, gold_price = 3500, gold_sales_koz = 360, other_cash_leakage_m = 120, puna_remaining_life_years = 2, required_cash_m = 350, residual_copler_liability_m = 250, silver_aisc_per_oz = 23, silver_price = 50, silver_sales_moz = 6.25, target_fcf_yield = 0.15, tax_rate = 0.28</t>
  </si>
  <si>
    <t>bull</t>
  </si>
  <si>
    <t>corporate_overhead_m = 115, gold_aisc_per_oz = 2050, gold_price = 5000, gold_sales_koz = 410, other_cash_leakage_m = 50, puna_extension_value_m = 250, puna_remaining_life_years = 4, required_cash_m = 250, residual_copler_liability_m = 50, silver_aisc_per_oz = 20, silver_price = 90, silver_sales_moz = 7, target_fcf_yield = 0.08, tax_rate = 0.24</t>
  </si>
  <si>
    <t>Claim</t>
  </si>
  <si>
    <t>URL</t>
  </si>
  <si>
    <t>Accessed</t>
  </si>
  <si>
    <t>Q1 2026 continuing operations: OCF $299.6M, FCF $210.8M, cash $634.1M, 216.512M shares, and no significant long-term debt</t>
  </si>
  <si>
    <t>https://www.sec.gov/Archives/edgar/data/921638/000092163826000062/ssrm-20260331.htm</t>
  </si>
  <si>
    <t>2026-07-31</t>
  </si>
  <si>
    <t>2026 guidance: 355-420 koz gold, 6.25-7.00 Moz silver, mine AISC, sustaining capital, G&amp;A, share compensation, and growth exploration</t>
  </si>
  <si>
    <t>https://www.sec.gov/Archives/edgar/data/921638/000092163826000036/ssrminingreportsfull-year2.htm</t>
  </si>
  <si>
    <t>Copler sale completed June 24, 2026 for approximately $1.49B cash after working-capital adjustments</t>
  </si>
  <si>
    <t>https://www.sec.gov/Archives/edgar/data/921638/000094787126000674/ss6513309_8k.htm</t>
  </si>
  <si>
    <t>Completed $300M repurchase of 9.2M shares; board authorized an additional $500M and reinstated a $0.03 quarterly dividend</t>
  </si>
  <si>
    <t>https://s22.q4cdn.com/546540291/files/doc_news/2026/Jun/15/SSR-MINING-ANNOUNCES-ADDITIONAL-500-MILLION-SHARE-BUYBACK-AND-REINSTATEMENT-OF-QUARTERLY-DIVIDEND.pdf</t>
  </si>
  <si>
    <t>Hod Maden interest sale completed July 17, 2026 in exchange for an uncapped 4% NSR with no further funding obligations</t>
  </si>
  <si>
    <t>https://www.sec.gov/Archives/edgar/data/921638/000092163826000069/ssrminingannouncesthesaleo.htm</t>
  </si>
  <si>
    <t>Puna had 18.1Moz silver reserves at year-end 2025, with substantial additional resources and extension targets</t>
  </si>
  <si>
    <t>https://ssrmining.com/operations/production/puna/</t>
  </si>
  <si>
    <t>CC&amp;V has a 12-year mine plan and 26 years of total production including residual leaching</t>
  </si>
  <si>
    <t>https://ssrmining.com/operations/production/cripple-creek-victor/</t>
  </si>
  <si>
    <t>Marigold had 2.9Moz gold reserves plus 0.4Moz in leach-pad inventory at year-end 2025</t>
  </si>
  <si>
    <t>https://www.ssrmining.com/operations/production/marigold/</t>
  </si>
  <si>
    <t>Seabee had 505koz gold reserves at year-end 2025 plus additional measured, indicated, and inferred resources</t>
  </si>
  <si>
    <t>https://www.ssrmining.com/operations/production/seabee/</t>
  </si>
  <si>
    <t>July 31, 2026 spot gold and silver were approximately $4,047/oz and $57.50/oz</t>
  </si>
  <si>
    <t>https://www.exchange-rates.org/precious-metals/gold-price/united-states/2026</t>
  </si>
  <si>
    <t>Q2 2026 production was 101,959 GEO at $2,622/GEO consolidated AISC; full-year AISC was trending to the top of guidance while full-year production guidance was maintained.</t>
  </si>
  <si>
    <t>https://www.businesswire.com/news/home/20260804518552/en/SSR-Mining-Reports-Second-Quarter-2026-Results</t>
  </si>
  <si>
    <t>2026-08-08</t>
  </si>
  <si>
    <t>June 30 cash was $1.783B with no long-term debt; SSR Mining repurchased $337.8M in Q2 and $109.2M through July 31 under the additional authorization.</t>
  </si>
  <si>
    <t>Growth capital guidance increased at Marigold, CC&amp;V, Seabee and Puna, and management expected second-half production and free cash flow to be weighted toward year-end.</t>
  </si>
  <si>
    <t>https://modeledge.ai/company/SSRM/Transcript/c822d3220b59e8e8f07de82fb7035980</t>
  </si>
  <si>
    <t>SSRM current model price was refreshed to $31.78 on August 8, 2026 using Modeledge portfolio pricing; Nasdaq retained as a public quote reference.</t>
  </si>
  <si>
    <t>https://www.nasdaq.com/market-activity/stocks/ssrm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</si>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</sst>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quot;$&quot;#,##0"/>
    <numFmt numFmtId="166" formatCode="0.0%"/>
    <numFmt numFmtId="167" formatCode="&quot;$&quot;#,##0.0"/>
    <numFmt numFmtId="168" formatCode="0.0"/>
    <numFmt numFmtId="169"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4" fillId="0" borderId="0" xfId="0" applyFon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row>
    <row r="6">
      <c r="A6" s="4" t="s">
        <v>4</v>
      </c>
    </row>
    <row r="7">
      <c r="A7" s="5" t="s">
        <v>5</v>
      </c>
      <c r="B7">
        <v>109.2</v>
      </c>
    </row>
    <row r="8">
      <c r="A8" s="5" t="s">
        <v>6</v>
      </c>
      <c r="B8">
        <v>0</v>
      </c>
    </row>
    <row r="9">
      <c r="A9" s="5" t="s">
        <v>7</v>
      </c>
      <c r="B9">
        <v>122.5</v>
      </c>
    </row>
    <row r="10">
      <c r="A10" s="5" t="s">
        <v>8</v>
      </c>
      <c r="B10">
        <v>1783</v>
      </c>
    </row>
    <row r="11">
      <c r="A11" s="5" t="s">
        <v>9</v>
      </c>
      <c r="B11" s="6">
        <v>31.78</v>
      </c>
    </row>
    <row r="12">
      <c r="A12" s="5" t="s">
        <v>10</v>
      </c>
      <c r="B12">
        <v>0</v>
      </c>
    </row>
    <row r="13">
      <c r="A13" s="5" t="s">
        <v>11</v>
      </c>
      <c r="B13" s="7">
        <v>2250</v>
      </c>
    </row>
    <row r="14">
      <c r="A14" s="5" t="s">
        <v>12</v>
      </c>
      <c r="B14" s="7">
        <v>4047</v>
      </c>
    </row>
    <row r="15">
      <c r="A15" s="5" t="s">
        <v>13</v>
      </c>
      <c r="B15">
        <v>387.5</v>
      </c>
    </row>
    <row r="16">
      <c r="A16" s="5" t="s">
        <v>14</v>
      </c>
      <c r="B16">
        <v>1</v>
      </c>
    </row>
    <row r="17">
      <c r="A17" s="5" t="s">
        <v>15</v>
      </c>
      <c r="B17">
        <v>80</v>
      </c>
    </row>
    <row r="18">
      <c r="A18" s="5" t="s">
        <v>16</v>
      </c>
      <c r="B18">
        <v>0</v>
      </c>
    </row>
    <row r="19">
      <c r="A19" s="5" t="s">
        <v>17</v>
      </c>
      <c r="B19">
        <v>0.1</v>
      </c>
    </row>
    <row r="20">
      <c r="A20" s="5" t="s">
        <v>18</v>
      </c>
      <c r="B20">
        <v>0</v>
      </c>
    </row>
    <row r="21">
      <c r="A21" s="5" t="s">
        <v>19</v>
      </c>
      <c r="B21">
        <v>2.5</v>
      </c>
    </row>
    <row r="22">
      <c r="A22" s="5" t="s">
        <v>20</v>
      </c>
      <c r="B22">
        <v>300</v>
      </c>
    </row>
    <row r="23">
      <c r="A23" s="5" t="s">
        <v>21</v>
      </c>
      <c r="B23">
        <v>100</v>
      </c>
    </row>
    <row r="24">
      <c r="A24" s="5" t="s">
        <v>22</v>
      </c>
      <c r="B24">
        <v>203.909</v>
      </c>
    </row>
    <row r="25">
      <c r="A25" s="5" t="s">
        <v>23</v>
      </c>
      <c r="B25" s="6">
        <v>21</v>
      </c>
    </row>
    <row r="26">
      <c r="A26" s="5" t="s">
        <v>24</v>
      </c>
      <c r="B26" s="6">
        <v>57.5</v>
      </c>
    </row>
    <row r="27">
      <c r="A27" s="5" t="s">
        <v>25</v>
      </c>
      <c r="B27">
        <v>6.625</v>
      </c>
    </row>
    <row r="28">
      <c r="A28" s="5" t="s">
        <v>26</v>
      </c>
      <c r="B28">
        <v>0.1</v>
      </c>
    </row>
    <row r="29">
      <c r="A29" s="5" t="s">
        <v>27</v>
      </c>
      <c r="B29">
        <v>0.25</v>
      </c>
    </row>
    <row r="30">
      <c r="A30" s="4" t="s">
        <v>28</v>
      </c>
    </row>
    <row r="31">
      <c r="A31" s="5" t="s">
        <v>29</v>
      </c>
      <c r="B31" t="str">
        <f>(Model!$B$11*Model!$B$24)</f>
      </c>
    </row>
    <row r="32">
      <c r="A32" s="5" t="s">
        <v>30</v>
      </c>
      <c r="B32" t="str">
        <f>((Model!$B$15*(Model!$B$14-Model!$B$13))/1000)</f>
      </c>
    </row>
    <row r="33">
      <c r="A33" s="5" t="s">
        <v>31</v>
      </c>
      <c r="B33" t="str">
        <f>(Model!$B$14-Model!$B$13)</f>
      </c>
    </row>
    <row r="34">
      <c r="A34" s="5" t="s">
        <v>32</v>
      </c>
      <c r="B34" t="str">
        <f>(((Model!$B$10+Model!$B$8)+Model!$B$18)-Model!$B$7)</f>
      </c>
    </row>
    <row r="35">
      <c r="A35" s="5" t="s">
        <v>33</v>
      </c>
      <c r="B35" t="str">
        <f>(Model!$B$27*(Model!$B$26-Model!$B$25))</f>
      </c>
    </row>
    <row r="36">
      <c r="A36" s="5" t="s">
        <v>34</v>
      </c>
      <c r="B36" t="str">
        <f>(1/Model!$B$28)</f>
      </c>
    </row>
    <row r="37">
      <c r="A37" s="5" t="s">
        <v>35</v>
      </c>
      <c r="B37" t="str">
        <f>(((Model!$B$34-Model!$B$12)-Model!$B$23)-Model!$B$22)</f>
      </c>
    </row>
    <row r="38">
      <c r="A38" s="5" t="s">
        <v>36</v>
      </c>
      <c r="B38" t="str">
        <f>(Model!$B$34/Model!$B$24)</f>
      </c>
    </row>
    <row r="39">
      <c r="A39" s="5" t="s">
        <v>37</v>
      </c>
      <c r="B39" t="str">
        <f>(((Model!$B$32+Model!$B$35)-Model!$B$9)-Model!$B$17)</f>
      </c>
    </row>
    <row r="40">
      <c r="A40" s="5" t="s">
        <v>38</v>
      </c>
      <c r="B40" t="str">
        <f>(Model!$B$35*(1-Model!$B$29))</f>
      </c>
    </row>
    <row r="41">
      <c r="A41" s="5" t="s">
        <v>39</v>
      </c>
      <c r="B41" t="str">
        <f>(Model!$B$31-Model!$B$37)</f>
      </c>
    </row>
    <row r="42">
      <c r="A42" s="5" t="s">
        <v>40</v>
      </c>
      <c r="B42" t="str">
        <f>(Model!$B$37/Model!$B$24)</f>
      </c>
    </row>
    <row r="43">
      <c r="A43" s="5" t="s">
        <v>41</v>
      </c>
      <c r="B43" t="str">
        <f>(Model!$B$39*(1-Model!$B$29))</f>
      </c>
    </row>
    <row r="44">
      <c r="A44" s="5" t="s">
        <v>42</v>
      </c>
      <c r="B44" t="str">
        <f>((Model!$B$40*(1-((1+Model!$B$19)^(0-Model!$B$21))))/Model!$B$19)</f>
      </c>
    </row>
    <row r="45">
      <c r="A45" s="5" t="s">
        <v>43</v>
      </c>
      <c r="B45" t="str">
        <f>IF(IF(Model!$B$41&lt;=0,1,0)&lt;&gt;0,1,Model!$B$41)</f>
      </c>
    </row>
    <row r="46">
      <c r="A46" s="5" t="s">
        <v>44</v>
      </c>
      <c r="B46" t="str">
        <f>(Model!$B$43-Model!$B$40)</f>
      </c>
    </row>
    <row r="47">
      <c r="A47" s="5" t="s">
        <v>45</v>
      </c>
      <c r="B47" t="str">
        <f>(Model!$B$43/Model!$B$28)</f>
      </c>
    </row>
    <row r="48">
      <c r="A48" s="5" t="s">
        <v>46</v>
      </c>
      <c r="B48" t="str">
        <f>IF(IF(Model!$B$43=0,1,0)&lt;&gt;0,1,Model!$B$43)</f>
      </c>
    </row>
    <row r="49">
      <c r="A49" s="5" t="s">
        <v>47</v>
      </c>
      <c r="B49" t="str">
        <f>(Model!$B$43/Model!$B$45)</f>
      </c>
    </row>
    <row r="50">
      <c r="A50" s="5" t="s">
        <v>48</v>
      </c>
      <c r="B50" t="str">
        <f>(((Model!$B$46/Model!$B$28)+Model!$B$44)+Model!$B$20)</f>
      </c>
    </row>
    <row r="51">
      <c r="A51" s="5" t="s">
        <v>49</v>
      </c>
      <c r="B51" t="str">
        <f>(Model!$B$47+(Model!$B$16*Model!$B$37))</f>
      </c>
    </row>
    <row r="52">
      <c r="A52" s="5" t="s">
        <v>50</v>
      </c>
      <c r="B52" t="str">
        <f>(Model!$B$47/Model!$B$24)</f>
      </c>
    </row>
    <row r="53">
      <c r="A53" s="5" t="s">
        <v>51</v>
      </c>
      <c r="B53" t="str">
        <f>(Model!$B$45/Model!$B$48)</f>
      </c>
    </row>
    <row r="54">
      <c r="A54" s="5" t="s">
        <v>52</v>
      </c>
      <c r="B54" t="str">
        <f>(Model!$B$50+(Model!$B$16*Model!$B$37))</f>
      </c>
    </row>
    <row r="55">
      <c r="A55" s="5" t="s">
        <v>53</v>
      </c>
      <c r="B55" t="str">
        <f>(Model!$B$51/Model!$B$24)</f>
      </c>
    </row>
    <row r="56">
      <c r="A56" s="5" t="s">
        <v>54</v>
      </c>
      <c r="B56" t="str">
        <f>(Model!$B$54/Model!$B$24)</f>
      </c>
    </row>
    <row r="57">
      <c r="A57" s="5" t="s">
        <v>55</v>
      </c>
      <c r="B57" t="str">
        <f>((Model!$B$55/Model!$B$11)-1)</f>
      </c>
    </row>
    <row r="58">
      <c r="A58" s="5" t="s">
        <v>56</v>
      </c>
      <c r="B58" t="str">
        <f>((Model!$B$56/Model!$B$11)-1)</f>
      </c>
    </row>
    <row r="59">
      <c r="A59" s="4" t="s">
        <v>57</v>
      </c>
    </row>
    <row r="60">
      <c r="A60" s="8" t="s">
        <v>58</v>
      </c>
      <c r="B60" s="6" t="str">
        <f>Model!$B$55</f>
      </c>
    </row>
    <row r="61">
      <c r="A61" s="5" t="s">
        <v>59</v>
      </c>
      <c r="B61" s="9" t="str">
        <f>Model!$B$57</f>
      </c>
    </row>
    <row r="62">
      <c r="A62" s="5" t="s">
        <v>60</v>
      </c>
      <c r="B62" s="10" t="str">
        <f>Model!$B$43</f>
      </c>
    </row>
    <row r="63">
      <c r="A63" s="8" t="s">
        <v>61</v>
      </c>
      <c r="B63" s="6" t="str">
        <f>Model!$B$56</f>
      </c>
    </row>
    <row r="64">
      <c r="A64" s="5" t="s">
        <v>62</v>
      </c>
      <c r="B64" s="9" t="str">
        <f>Model!$B$58</f>
      </c>
    </row>
    <row r="65">
      <c r="A65" s="5" t="s">
        <v>63</v>
      </c>
      <c r="B65" s="10" t="str">
        <f>Model!$B$44</f>
      </c>
    </row>
    <row r="66">
      <c r="A66" s="5" t="s">
        <v>64</v>
      </c>
      <c r="B66" s="6" t="str">
        <f>Model!$B$52</f>
      </c>
    </row>
    <row r="67">
      <c r="A67" s="5" t="s">
        <v>65</v>
      </c>
      <c r="B67" s="6" t="str">
        <f>Model!$B$42</f>
      </c>
    </row>
    <row r="68">
      <c r="A68" s="5" t="s">
        <v>66</v>
      </c>
      <c r="B68" s="6" t="str">
        <f>Model!$B$38</f>
      </c>
    </row>
    <row r="69">
      <c r="A69" s="5" t="s">
        <v>67</v>
      </c>
      <c r="B69" s="7" t="str">
        <f>Model!$B$33</f>
      </c>
    </row>
    <row r="70">
      <c r="A70" s="5" t="s">
        <v>68</v>
      </c>
      <c r="B70" s="9" t="str">
        <f>Model!$B$49</f>
      </c>
    </row>
    <row r="71">
      <c r="A71" s="5" t="s">
        <v>69</v>
      </c>
      <c r="B71" s="11" t="str">
        <f>Model!$B$53</f>
      </c>
    </row>
    <row r="72">
      <c r="A72" s="5" t="s">
        <v>70</v>
      </c>
      <c r="B72" s="11" t="str">
        <f>Model!$B$36</f>
      </c>
    </row>
    <row r="74">
      <c r="A74" s="4" t="s">
        <v>71</v>
      </c>
    </row>
    <row r="75">
      <c r="B75" s="3" t="s">
        <v>3</v>
      </c>
    </row>
    <row r="76">
      <c r="A76" s="5" t="s">
        <v>72</v>
      </c>
      <c r="B76" s="12" t="str">
        <f>Model!$B$32</f>
      </c>
    </row>
    <row r="77">
      <c r="A77" s="5" t="s">
        <v>73</v>
      </c>
      <c r="B77" s="12" t="str">
        <f>Model!$B$35</f>
      </c>
    </row>
    <row r="78">
      <c r="A78" s="5" t="s">
        <v>74</v>
      </c>
      <c r="B78" s="12" t="str">
        <f>(0-Model!$B$9)</f>
      </c>
    </row>
    <row r="79">
      <c r="A79" s="5" t="s">
        <v>75</v>
      </c>
      <c r="B79" s="12" t="str">
        <f>(0-Model!$B$17)</f>
      </c>
    </row>
    <row r="80">
      <c r="A80" s="5" t="s">
        <v>76</v>
      </c>
      <c r="B80" s="12" t="str">
        <f>Model!$B$39</f>
      </c>
    </row>
    <row r="81">
      <c r="A81" s="5" t="s">
        <v>77</v>
      </c>
      <c r="B81" s="12" t="str">
        <f>Model!$B$43</f>
      </c>
    </row>
    <row r="83">
      <c r="A83" s="4" t="s">
        <v>78</v>
      </c>
    </row>
    <row r="84">
      <c r="A84" s="3" t="s">
        <v>12</v>
      </c>
      <c r="B84" s="6">
        <v>50</v>
      </c>
      <c r="C84" s="6">
        <v>60</v>
      </c>
      <c r="D84" s="6">
        <v>70</v>
      </c>
      <c r="E84" s="6">
        <v>80</v>
      </c>
      <c r="F84" s="6">
        <v>90</v>
      </c>
    </row>
    <row r="85">
      <c r="A85" s="7">
        <v>3500</v>
      </c>
      <c r="B85" s="6">
        <v>23.68115188638069</v>
      </c>
      <c r="C85" s="6">
        <v>26.117900632144732</v>
      </c>
      <c r="D85" s="6">
        <v>28.554649377908774</v>
      </c>
      <c r="E85" s="6">
        <v>30.991398123672816</v>
      </c>
      <c r="F85" s="6">
        <v>33.42814686943686</v>
      </c>
    </row>
    <row r="86">
      <c r="A86" s="7">
        <v>3750</v>
      </c>
      <c r="B86" s="6">
        <v>27.244322222167735</v>
      </c>
      <c r="C86" s="6">
        <v>29.681070967931774</v>
      </c>
      <c r="D86" s="6">
        <v>32.117819713695816</v>
      </c>
      <c r="E86" s="6">
        <v>34.55456845945986</v>
      </c>
      <c r="F86" s="6">
        <v>36.9913172052239</v>
      </c>
    </row>
    <row r="87">
      <c r="A87" s="7">
        <v>4000</v>
      </c>
      <c r="B87" s="6">
        <v>30.807492557954777</v>
      </c>
      <c r="C87" s="6">
        <v>33.244241303718816</v>
      </c>
      <c r="D87" s="6">
        <v>35.68099004948286</v>
      </c>
      <c r="E87" s="6">
        <v>38.1177387952469</v>
      </c>
      <c r="F87" s="6">
        <v>40.55448754101094</v>
      </c>
    </row>
    <row r="88">
      <c r="A88" s="7">
        <v>4250</v>
      </c>
      <c r="B88" s="6">
        <v>34.370662893741816</v>
      </c>
      <c r="C88" s="6">
        <v>36.80741163950586</v>
      </c>
      <c r="D88" s="6">
        <v>39.2441603852699</v>
      </c>
      <c r="E88" s="6">
        <v>41.68090913103394</v>
      </c>
      <c r="F88" s="6">
        <v>44.117657876797985</v>
      </c>
    </row>
    <row r="89">
      <c r="A89" s="7">
        <v>4500</v>
      </c>
      <c r="B89" s="6">
        <v>37.93383322952886</v>
      </c>
      <c r="C89" s="6">
        <v>40.3705819752929</v>
      </c>
      <c r="D89" s="6">
        <v>42.80733072105694</v>
      </c>
      <c r="E89" s="6">
        <v>45.244079466820985</v>
      </c>
      <c r="F89" s="6">
        <v>47.68082821258503</v>
      </c>
    </row>
    <row r="91">
      <c r="A91" s="4" t="s">
        <v>79</v>
      </c>
    </row>
    <row r="92">
      <c r="A92" s="3" t="s">
        <v>26</v>
      </c>
      <c r="B92" s="7">
        <v>3500</v>
      </c>
      <c r="C92" s="7">
        <v>3750</v>
      </c>
      <c r="D92" s="7">
        <v>4000</v>
      </c>
      <c r="E92" s="7">
        <v>4250</v>
      </c>
      <c r="F92" s="7">
        <v>4500</v>
      </c>
    </row>
    <row r="93">
      <c r="A93">
        <v>0.08</v>
      </c>
      <c r="B93" s="6">
        <v>24.077261486741637</v>
      </c>
      <c r="C93" s="6">
        <v>28.531224406475438</v>
      </c>
      <c r="D93" s="6">
        <v>32.98518732620924</v>
      </c>
      <c r="E93" s="6">
        <v>37.43915024594305</v>
      </c>
      <c r="F93" s="6">
        <v>41.893113165676844</v>
      </c>
    </row>
    <row r="94">
      <c r="A94">
        <v>0.09</v>
      </c>
      <c r="B94" s="6">
        <v>21.40201021043701</v>
      </c>
      <c r="C94" s="6">
        <v>25.361088361311502</v>
      </c>
      <c r="D94" s="6">
        <v>29.320166512185995</v>
      </c>
      <c r="E94" s="6">
        <v>33.27924466306048</v>
      </c>
      <c r="F94" s="6">
        <v>37.23832281393498</v>
      </c>
    </row>
    <row r="95">
      <c r="A95">
        <v>0.1</v>
      </c>
      <c r="B95" s="6">
        <v>19.261809189393308</v>
      </c>
      <c r="C95" s="6">
        <v>22.82497952518035</v>
      </c>
      <c r="D95" s="6">
        <v>26.388149860967392</v>
      </c>
      <c r="E95" s="6">
        <v>29.951320196754434</v>
      </c>
      <c r="F95" s="6">
        <v>33.51449053254148</v>
      </c>
    </row>
    <row r="96">
      <c r="A96">
        <v>0.12</v>
      </c>
      <c r="B96" s="6">
        <v>16.051507657827756</v>
      </c>
      <c r="C96" s="6">
        <v>19.020816270983627</v>
      </c>
      <c r="D96" s="6">
        <v>21.990124884139494</v>
      </c>
      <c r="E96" s="6">
        <v>24.959433497295365</v>
      </c>
      <c r="F96" s="6">
        <v>27.928742110451232</v>
      </c>
    </row>
    <row r="97">
      <c r="A97">
        <v>0.15</v>
      </c>
      <c r="B97" s="6">
        <v>12.841206126262206</v>
      </c>
      <c r="C97" s="6">
        <v>15.2166530167869</v>
      </c>
      <c r="D97" s="6">
        <v>17.592099907311596</v>
      </c>
      <c r="E97" s="6">
        <v>19.96754679783629</v>
      </c>
      <c r="F97" s="6">
        <v>22.342993688360984</v>
      </c>
    </row>
    <row r="99">
      <c r="A99" s="4" t="s">
        <v>80</v>
      </c>
    </row>
    <row r="100">
      <c r="A100" s="5" t="s">
        <v>81</v>
      </c>
      <c r="B100" t="s">
        <v>82</v>
      </c>
    </row>
    <row r="101">
      <c r="A101" s="5" t="s">
        <v>83</v>
      </c>
      <c r="B101" t="s">
        <v>84</v>
      </c>
    </row>
    <row r="102">
      <c r="A102" s="5" t="s">
        <v>85</v>
      </c>
      <c r="B102" t="s">
        <v>86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119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87</v>
      </c>
      <c r="B1" s="4" t="s">
        <v>88</v>
      </c>
      <c r="C1" s="4" t="s">
        <v>89</v>
      </c>
    </row>
    <row r="2">
      <c r="A2" t="s">
        <v>90</v>
      </c>
      <c r="B2" t="s">
        <v>91</v>
      </c>
      <c r="C2" t="s">
        <v>92</v>
      </c>
    </row>
    <row r="3">
      <c r="A3" t="s">
        <v>93</v>
      </c>
      <c r="B3" t="s">
        <v>94</v>
      </c>
      <c r="C3" t="s">
        <v>92</v>
      </c>
    </row>
    <row r="4">
      <c r="A4" t="s">
        <v>95</v>
      </c>
      <c r="B4" t="s">
        <v>96</v>
      </c>
      <c r="C4" t="s">
        <v>92</v>
      </c>
    </row>
    <row r="5">
      <c r="A5" t="s">
        <v>97</v>
      </c>
      <c r="B5" t="s">
        <v>98</v>
      </c>
      <c r="C5" t="s">
        <v>92</v>
      </c>
    </row>
    <row r="6">
      <c r="A6" t="s">
        <v>99</v>
      </c>
      <c r="B6" t="s">
        <v>100</v>
      </c>
      <c r="C6" t="s">
        <v>92</v>
      </c>
    </row>
    <row r="7">
      <c r="A7" t="s">
        <v>101</v>
      </c>
      <c r="B7" t="s">
        <v>102</v>
      </c>
      <c r="C7" t="s">
        <v>92</v>
      </c>
    </row>
    <row r="8">
      <c r="A8" t="s">
        <v>103</v>
      </c>
      <c r="B8" t="s">
        <v>104</v>
      </c>
      <c r="C8" t="s">
        <v>92</v>
      </c>
    </row>
    <row r="9">
      <c r="A9" t="s">
        <v>105</v>
      </c>
      <c r="B9" t="s">
        <v>106</v>
      </c>
      <c r="C9" t="s">
        <v>92</v>
      </c>
    </row>
    <row r="10">
      <c r="A10" t="s">
        <v>107</v>
      </c>
      <c r="B10" t="s">
        <v>108</v>
      </c>
      <c r="C10" t="s">
        <v>92</v>
      </c>
    </row>
    <row r="11">
      <c r="A11" t="s">
        <v>109</v>
      </c>
      <c r="B11" t="s">
        <v>110</v>
      </c>
      <c r="C11" t="s">
        <v>92</v>
      </c>
    </row>
    <row r="12">
      <c r="A12" t="s">
        <v>111</v>
      </c>
      <c r="B12" t="s">
        <v>112</v>
      </c>
      <c r="C12" t="s">
        <v>113</v>
      </c>
    </row>
    <row r="13">
      <c r="A13" t="s">
        <v>114</v>
      </c>
      <c r="B13" t="s">
        <v>112</v>
      </c>
      <c r="C13" t="s">
        <v>113</v>
      </c>
    </row>
    <row r="14">
      <c r="A14" t="s">
        <v>115</v>
      </c>
      <c r="B14" t="s">
        <v>116</v>
      </c>
      <c r="C14" t="s">
        <v>113</v>
      </c>
    </row>
    <row r="15">
      <c r="A15" t="s">
        <v>117</v>
      </c>
      <c r="B15" t="s">
        <v>118</v>
      </c>
      <c r="C15" t="s">
        <v>113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