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et_cash_usd_m">Model!$B$11</definedName>
    <definedName name="revenue_2026_usd_m">Model!$B$12</definedName>
    <definedName name="q3_2026_product_revenue_m">Model!$B$17</definedName>
    <definedName name="q3_2026_reported_revenue_m">Model!$B$18</definedName>
    <definedName name="q4_product_growth_expectation">Model!$B$20</definedName>
    <definedName name="years_to_exit">Model!$B$23</definedName>
    <definedName name="implied_equity_value_usd_m">Model!$B$36</definedName>
    <definedName name="discount_rate">Model!$B$9</definedName>
    <definedName name="margin_ramp">Model!$B$16:$E$16</definedName>
    <definedName name="q3_2026_royalty_revenue_m">Model!$B$19</definedName>
    <definedName name="fair_value_per_share">Model!$B$37</definedName>
    <definedName name="current_price">Model!$B$7</definedName>
    <definedName name="exit_fcf_multiple">Model!$B$10</definedName>
    <definedName name="terminal_fcf_margin">Model!$B$14</definedName>
    <definedName name="pv_fcf_path_usd_m">Model!$B$31:$E$31</definedName>
    <definedName name="diluted_shares_m">Model!$B$8</definedName>
    <definedName name="q4_royalty_floor_m">Model!$B$21</definedName>
    <definedName name="ytd_2026_reported_revenue_m">Model!$B$25</definedName>
    <definedName name="normalized_fcf_path_usd_m">Model!$B$30:$E$30</definedName>
    <definedName name="terminal_enterprise_value_usd_m">Model!$B$32</definedName>
    <definedName name="years_to_first_forecast_cash_flow">Model!$B$24</definedName>
    <definedName name="fcf_margin_path">Model!$B$28:$E$28</definedName>
    <definedName name="pv_terminal_value_usd_m">Model!$B$34</definedName>
    <definedName name="market_implied_exit_fcf_multiple">Model!$B$35</definedName>
    <definedName name="upside_pct">Model!$B$38</definedName>
    <definedName name="starting_fcf_margin">Model!$B$22</definedName>
    <definedName name="forecast_revenue_usd_m">Model!$B$29:$E$29</definedName>
    <definedName name="pv_forecast_fcf_usd_m">Model!$B$33</definedName>
    <definedName name="revenue_cagr">Model!$B$13</definedName>
    <definedName name="discount_denominator_path">Model!$B$27:$E$27</definedName>
  </definedNames>
  <calcPr calcId="122211" fullCalcOnLoad="true"/>
</workbook>
</file>

<file path=xl/sharedStrings.xml><?xml version="1.0" encoding="utf-8"?>
<sst xmlns="http://schemas.openxmlformats.org/spreadsheetml/2006/main" count="112" uniqueCount="112">
  <si>
    <t>Vicor 2030 FCF exit-multiple valuation</t>
  </si>
  <si>
    <t xml:space="preserve">Scenario valuation using a 2026 revenue base, a four-year revenue and free-cash-flow margin ramp, explicit interim cash flows, and a discounted 2030 FCF exit value.
</t>
  </si>
  <si>
    <t>As of 2026-10-22  ·  Currency: USD  ·  https://modeledge.ai/model/fm_98db8fd3657b9a9efaadeedee221c182</t>
  </si>
  <si>
    <t>FY2027EE</t>
  </si>
  <si>
    <t>FY2028EE</t>
  </si>
  <si>
    <t>FY2029EE</t>
  </si>
  <si>
    <t>FY2030EE</t>
  </si>
  <si>
    <t>Inputs</t>
  </si>
  <si>
    <t>Current share price</t>
  </si>
  <si>
    <t>Diluted shares</t>
  </si>
  <si>
    <t>Discount rate</t>
  </si>
  <si>
    <t>2030 FCF exit multiple</t>
  </si>
  <si>
    <t>Net cash</t>
  </si>
  <si>
    <t>FY2026 revenue</t>
  </si>
  <si>
    <t>FY2026-FY2030 revenue CAGR</t>
  </si>
  <si>
    <t>FY2030 normalized FCF margin</t>
  </si>
  <si>
    <t>Constants</t>
  </si>
  <si>
    <t>margin_ramp</t>
  </si>
  <si>
    <t>q3_2026_product_revenue_m</t>
  </si>
  <si>
    <t>q3_2026_reported_revenue_m</t>
  </si>
  <si>
    <t>q3_2026_royalty_revenue_m</t>
  </si>
  <si>
    <t>q4_product_growth_expectation</t>
  </si>
  <si>
    <t>q4_royalty_floor_m</t>
  </si>
  <si>
    <t>starting_fcf_margin</t>
  </si>
  <si>
    <t>years_to_exit</t>
  </si>
  <si>
    <t>years_to_first_forecast_cash_flow</t>
  </si>
  <si>
    <t>ytd_2026_reported_revenue_m</t>
  </si>
  <si>
    <t>Calculations</t>
  </si>
  <si>
    <t>discount_denominator_path</t>
  </si>
  <si>
    <t>fcf_margin_path</t>
  </si>
  <si>
    <t>forecast_revenue_usd_m</t>
  </si>
  <si>
    <t>normalized_fcf_path_usd_m</t>
  </si>
  <si>
    <t>pv_fcf_path_usd_m</t>
  </si>
  <si>
    <t>terminal_enterprise_value_usd_m</t>
  </si>
  <si>
    <t>pv_forecast_fcf_usd_m</t>
  </si>
  <si>
    <t>pv_terminal_value_usd_m</t>
  </si>
  <si>
    <t>market_implied_exit_fcf_multiple</t>
  </si>
  <si>
    <t>implied_equity_value_usd_m</t>
  </si>
  <si>
    <t>fair_value_per_share</t>
  </si>
  <si>
    <t>upside_pct</t>
  </si>
  <si>
    <t>Outputs</t>
  </si>
  <si>
    <t>Fair value per share</t>
  </si>
  <si>
    <t>Upside / downside</t>
  </si>
  <si>
    <t>FY2030 normalized FCF</t>
  </si>
  <si>
    <t>Implied equity value</t>
  </si>
  <si>
    <t>FY2030 revenue</t>
  </si>
  <si>
    <t>Exit FCF multiple implied by current price</t>
  </si>
  <si>
    <t>Revenue and FCF build</t>
  </si>
  <si>
    <t>FY2027E</t>
  </si>
  <si>
    <t>FY2028E</t>
  </si>
  <si>
    <t>FY2029E</t>
  </si>
  <si>
    <t>FY2030E</t>
  </si>
  <si>
    <t>Revenue ($M)</t>
  </si>
  <si>
    <t>Normalized FCF margin</t>
  </si>
  <si>
    <t>Normalized FCF ($M)</t>
  </si>
  <si>
    <t>Present value of FCF ($M)</t>
  </si>
  <si>
    <t>Scenarios (reference)</t>
  </si>
  <si>
    <t>base</t>
  </si>
  <si>
    <t/>
  </si>
  <si>
    <t>bear</t>
  </si>
  <si>
    <t>diluted_shares_m = 49, discount_rate = 0.125, exit_fcf_multiple = 22, revenue_cagr = 0.18, terminal_fcf_margin = 0.2</t>
  </si>
  <si>
    <t>bull</t>
  </si>
  <si>
    <t>diluted_shares_m = 47.5, discount_rate = 0.09, exit_fcf_multiple = 36, revenue_cagr = 0.35, terminal_fcf_margin = 0.32</t>
  </si>
  <si>
    <t>Claim</t>
  </si>
  <si>
    <t>URL</t>
  </si>
  <si>
    <t>Accessed</t>
  </si>
  <si>
    <t>October 22: investigated -15.66% daily move through indexed issuer activity, release discovery and web searches. No newly verified quantified issuer change supports altering the existing operating assumptions. Preserve methodology and financial anchors; update regular-session reference price and market-relative outputs. Exact company-specific price attribution remains unconfirmed.</t>
  </si>
  <si>
    <t>2026-10-22</t>
  </si>
  <si>
    <t>Regular-session reference $179.99 retrieved 2026-10-22T15:22:05.10007-06:00. Quote updates alone do not change operating assumptions.</t>
  </si>
  <si>
    <t>October 20 Model Edge regular-session reference $204.14, refreshed 2026-10-20T15:09:45.833651-06:00. Retrieval time is not trade time or an asserted official closing print; financial anchors retain their stated dates.</t>
  </si>
  <si>
    <t>https://modeledge.ai/company/VICR</t>
  </si>
  <si>
    <t>2026-10-20</t>
  </si>
  <si>
    <t>October 20 Q3 release and full call: revenue $197.114M (product $130.501M, royalties $66.613M), cash $513.137M, no funded debt or remaining long-term investment, diluted weighted-average shares 47.609M, backlog $406M. Update net cash from $456.1M to $513.137M and base diluted shares 47.7M to 47.609M. Q4 expectation of 10% product growth plus at least $43M royalties implies about $186.551M Q4 and $639.986M FY2026 reported revenue, not formal total guidance. Keep the existing $610M normalized revenue anchor, 27% CAGR, 26% terminal FCF margin, 28x and 10.5% discount rate: Q3 catch-up is unquantified, legal costs average about 20% of royalties, and Fab 2/3 capex is not quantified. Fab 2 initial equipment is expected Q2 2027; Fab 3 construction is not committed. The royalty-stage artifact is commercial policy, not disclosed dollar rates or awarded damages. Q3 results are a credible contemporaneous catalyst for the 7.06% rise.</t>
  </si>
  <si>
    <t>https://www.sec.gov/Archives/edgar/data/751978/000119312526425697/d153882dex991.htm</t>
  </si>
  <si>
    <t>Additional supporting source for October 20 scoped review.</t>
  </si>
  <si>
    <t>https://modeledge.ai/company/VICR/Transcript/eb53b2906359c0279743a2e37cabf57e</t>
  </si>
  <si>
    <t>https://modeledge.ai/artifact/a9d3ce1d4a93892a1c077ba301f6fe3ebc2e4816d17c9d10838e2628f6a4778b</t>
  </si>
  <si>
    <t>October 16 Model Edge regular-session VICR reference $191.5, refreshed 2026-10-16T15:05:06.459689-06:00. Retrieval time is not trade time. Scope and separate financial-anchor changes are described in refresh context.</t>
  </si>
  <si>
    <t>2026-10-16</t>
  </si>
  <si>
    <t>October 15 Model Edge regular-session VICR reference $219.92, refreshed 2026-10-15T15:04:35.844106-06:00. Retrieval time is not trade time. Scope and separate financial-anchor changes are described in refresh context.</t>
  </si>
  <si>
    <t>2026-10-15</t>
  </si>
  <si>
    <t>October 9 Model Edge reference VICR price $266.07, refreshed 2026-10-09T15:02:41.376241-06:00. Market-relative outputs use this quote; operating-assumption decisions are separately explained.</t>
  </si>
  <si>
    <t>2026-10-09</t>
  </si>
  <si>
    <t>October 9 two company-linked research artifacts reviewed. Cerebras 10% of illustrative $640M FY2026 revenue is a user scenario, not confirmed customer concentration or guidance; illustrative 2027 revenue/MW/content estimates must not be added to the model's existing $610M FY2026 base. OpenAI deployment annual additions are not independent duplicate site commitments. Artifact's 2030-31 timing for the June 2026 $2.5B revenue/70% GM/40% operating-margin aspiration is extrapolated from prior timing, not a company deadline. Preserve current DCF/revenue assumptions and avoid double counting optionality.</t>
  </si>
  <si>
    <t>https://modeledge.ai/artifact/5c6f96dcd15efd3cabf36b28a478889d4c3d4e90fe954c231e18dd17c40301b7</t>
  </si>
  <si>
    <t>Additional supporting source for the October 9 scoped review; see dated evidence note.</t>
  </si>
  <si>
    <t>https://modeledge.ai/artifact/4544b755e4ce0d57f534c2204a43cef000a7141334358e66191c026ac7796612</t>
  </si>
  <si>
    <t>October 8 Model Edge reference VICR price $262.32, refreshed 2026-10-08T15:00:49.06866-06:00. Market-relative outputs use this quote; intrinsic assumptions only change on evidence.</t>
  </si>
  <si>
    <t>2026-10-08</t>
  </si>
  <si>
    <t>October 7 Model Edge reference VICR quote $282.78, refreshed 2026-10-07T15:03:00.830047-06:00. Market-relative outputs use this price; valuation changes are separately explained.</t>
  </si>
  <si>
    <t>2026-10-07</t>
  </si>
  <si>
    <t>October 7 price -5.52%. No new issuer quantitative catalyst verified. September21 improved Q3 sequential revenue outlook was previously known, not new evidence today. Preserve current DCF610Mrevenue,27%CAGR,26%terminalFCFmargin,28x/10.5% and existing netcash; $181.392350 unchanged.</t>
  </si>
  <si>
    <t>September 21 issuer update raised Q3 sequential revenue growth from nearly 10% to more than 20%, including royalties from a new non-exclusive VPD license; four OEM/hyperscaler licensees were cited. This is a confirmed favorable catalyst relevant to September 23's 5.52% rally. September 11 acquired New Hampshire sites support Fab 2/3 expansion, with initial Fab 2 deployment about a year away. Neither royalty recurrence/rates nor factory cost/cash commitments are quantified. Preserve the long-term DCF assumptions rather than compounding one quarter's royalty benefit into 2030; reconcile recurring earnings, capex and cash before revising. ITC and historical source backlog remain.</t>
  </si>
  <si>
    <t>https://vicorcorporation.gcs-web.com/node/17901</t>
  </si>
  <si>
    <t>2026-09-23</t>
  </si>
  <si>
    <t>September 23 reference VICR price $283.16; quote timestamp 2026-09-23T15:21:17.709698-06:00. Market price alone does not change operating value.</t>
  </si>
  <si>
    <t>September 14 primary ITC notice confirms receipt of Vicor's September 9 vertical-power-delivery complaint DN3936 and solicits public-interest comments. Receipt is not a judgment, damages award or monetized license. No quantified model benefit. Full complaint/notice review remains open after direct PDF fetch failed.</t>
  </si>
  <si>
    <t>https://public-inspection.federalregister.gov/2026-18644.pdf</t>
  </si>
  <si>
    <t>2026-09-14</t>
  </si>
  <si>
    <t>September 14 Modeledge reference VICR share price $184.73 retrieved after the regular U.S. close. Quote updates affect market-relative outputs; forecast changes, if any, are separately identified.</t>
  </si>
  <si>
    <t>September 11 Modeledge reference share price $197.91. The share quote changes market-relative outputs, not operating forecasts or intrinsic fair value.</t>
  </si>
  <si>
    <t>2026-09-11</t>
  </si>
  <si>
    <t>Reviewed both 8-Ks, two institutional ownership amendments and the September 3 Form 4 since August 25. The August 25 $150M repurchase authorization supersedes the prior program; it is not completed purchases. September bylaws and passive ownership disclosures do not revise operating guidance. Philip Davies exercised/sold 3,073 shares under a pre-existing 10b5-1 plan; retain the rounded diluted-share estimate. Investigated +11.15% daily move without a verified new fundamental catalyst; retain revenue, FCF, margin and exit-multiple assumptions.</t>
  </si>
  <si>
    <t>https://www.sec.gov/Archives/edgar/data/751978/000119312526370420/0001193125-26-370420-index.html</t>
  </si>
  <si>
    <t>Vicor's Q2 2026 10-Q reported $143.4M of quarterly revenue, $453.6M of cash, 46.1M basic shares outstanding, and $379.7M of one-year backlog.</t>
  </si>
  <si>
    <t>https://www.sec.gov/Archives/edgar/data/751978/000119312526322462/vicr-20260630.htm</t>
  </si>
  <si>
    <t>2026-08-25</t>
  </si>
  <si>
    <t>Vicor's Q2 2026 release reported 26.9% sequential revenue growth, 58.0% gross margin, $34.0M of operating cash flow, and a 145% year-over-year increase in backlog.</t>
  </si>
  <si>
    <t>https://vicorcorporation.gcs-web.com/news-releases/news-release-details/vicor-corporation-reports-results-second-quarter-ended-june-15</t>
  </si>
  <si>
    <t>Management's Q2 2026 call guided to more than $600M of FY2026 revenue and described long-term objectives of $2.5B revenue, 70% gross margin, and 40% operating margin.</t>
  </si>
  <si>
    <t>The current share price was refreshed from Modeledge market data for VICR on August 25, 2026.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</si>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</sst>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quot;$&quot;#,##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t="s">
        <v>1</v>
      </c>
    </row>
    <row r="3">
      <c r="A3" s="2" t="s">
        <v>2</v>
      </c>
    </row>
    <row r="5">
      <c r="B5" s="3" t="s">
        <v>3</v>
      </c>
      <c r="C5" s="3" t="s">
        <v>4</v>
      </c>
      <c r="D5" s="3" t="s">
        <v>5</v>
      </c>
      <c r="E5" s="3" t="s">
        <v>6</v>
      </c>
    </row>
    <row r="6">
      <c r="A6" s="4" t="s">
        <v>7</v>
      </c>
    </row>
    <row r="7">
      <c r="A7" s="5" t="s">
        <v>8</v>
      </c>
      <c r="B7" s="6">
        <v>179.99</v>
      </c>
    </row>
    <row r="8">
      <c r="A8" s="5" t="s">
        <v>9</v>
      </c>
      <c r="B8" s="7">
        <v>47.609</v>
      </c>
    </row>
    <row r="9">
      <c r="A9" s="5" t="s">
        <v>10</v>
      </c>
      <c r="B9" s="8">
        <v>0.105</v>
      </c>
    </row>
    <row r="10">
      <c r="A10" s="5" t="s">
        <v>11</v>
      </c>
      <c r="B10" s="7">
        <v>28</v>
      </c>
    </row>
    <row r="11">
      <c r="A11" s="5" t="s">
        <v>12</v>
      </c>
      <c r="B11" s="9">
        <v>513.137</v>
      </c>
    </row>
    <row r="12">
      <c r="A12" s="5" t="s">
        <v>13</v>
      </c>
      <c r="B12" s="9">
        <v>610</v>
      </c>
    </row>
    <row r="13">
      <c r="A13" s="5" t="s">
        <v>14</v>
      </c>
      <c r="B13" s="8">
        <v>0.27</v>
      </c>
    </row>
    <row r="14">
      <c r="A14" s="5" t="s">
        <v>15</v>
      </c>
      <c r="B14" s="8">
        <v>0.26</v>
      </c>
    </row>
    <row r="15">
      <c r="A15" s="4" t="s">
        <v>16</v>
      </c>
    </row>
    <row r="16">
      <c r="A16" s="5" t="s">
        <v>17</v>
      </c>
      <c r="B16">
        <v>0</v>
      </c>
      <c r="C16">
        <v>0.3333333333</v>
      </c>
      <c r="D16">
        <v>0.6666666667</v>
      </c>
      <c r="E16">
        <v>1</v>
      </c>
    </row>
    <row r="17">
      <c r="A17" s="5" t="s">
        <v>18</v>
      </c>
      <c r="B17">
        <v>130.501</v>
      </c>
    </row>
    <row r="18">
      <c r="A18" s="5" t="s">
        <v>19</v>
      </c>
      <c r="B18">
        <v>197.114</v>
      </c>
    </row>
    <row r="19">
      <c r="A19" s="5" t="s">
        <v>20</v>
      </c>
      <c r="B19">
        <v>66.613</v>
      </c>
    </row>
    <row r="20">
      <c r="A20" s="5" t="s">
        <v>21</v>
      </c>
      <c r="B20">
        <v>0.1</v>
      </c>
    </row>
    <row r="21">
      <c r="A21" s="5" t="s">
        <v>22</v>
      </c>
      <c r="B21">
        <v>43</v>
      </c>
    </row>
    <row r="22">
      <c r="A22" s="5" t="s">
        <v>23</v>
      </c>
      <c r="B22">
        <v>0.15</v>
      </c>
    </row>
    <row r="23">
      <c r="A23" s="5" t="s">
        <v>24</v>
      </c>
      <c r="B23">
        <v>4.35</v>
      </c>
    </row>
    <row r="24">
      <c r="A24" s="5" t="s">
        <v>25</v>
      </c>
      <c r="B24">
        <v>1.35</v>
      </c>
    </row>
    <row r="25">
      <c r="A25" s="5" t="s">
        <v>26</v>
      </c>
      <c r="B25">
        <v>453.435</v>
      </c>
    </row>
    <row r="26">
      <c r="A26" s="4" t="s">
        <v>27</v>
      </c>
    </row>
    <row r="27">
      <c r="A27" s="5" t="s">
        <v>28</v>
      </c>
      <c r="B27" t="str">
        <f>(((1+Model!$B$9)^Model!$B$24))</f>
      </c>
      <c r="C27" t="str">
        <f>(((1+Model!$B$9)^Model!$B$24)*(1+Model!$B$9)^1)</f>
      </c>
      <c r="D27" t="str">
        <f>(((1+Model!$B$9)^Model!$B$24)*(1+Model!$B$9)^2)</f>
      </c>
      <c r="E27" t="str">
        <f>(((1+Model!$B$9)^Model!$B$24)*(1+Model!$B$9)^3)</f>
      </c>
    </row>
    <row r="28">
      <c r="A28" s="5" t="s">
        <v>29</v>
      </c>
      <c r="B28" t="str">
        <f>(Model!$B$22+((Model!$B$14-Model!$B$22)*Model!$B$16))</f>
      </c>
      <c r="C28" t="str">
        <f>(Model!$B$22+((Model!$B$14-Model!$B$22)*Model!$C$16))</f>
      </c>
      <c r="D28" t="str">
        <f>(Model!$B$22+((Model!$B$14-Model!$B$22)*Model!$D$16))</f>
      </c>
      <c r="E28" t="str">
        <f>(Model!$B$22+((Model!$B$14-Model!$B$22)*Model!$E$16))</f>
      </c>
    </row>
    <row r="29">
      <c r="A29" s="5" t="s">
        <v>30</v>
      </c>
      <c r="B29" t="str">
        <f>((Model!$B$12*(1+Model!$B$13)))</f>
      </c>
      <c r="C29" t="str">
        <f>((Model!$B$12*(1+Model!$B$13))*(1+Model!$B$13)^1)</f>
      </c>
      <c r="D29" t="str">
        <f>((Model!$B$12*(1+Model!$B$13))*(1+Model!$B$13)^2)</f>
      </c>
      <c r="E29" t="str">
        <f>((Model!$B$12*(1+Model!$B$13))*(1+Model!$B$13)^3)</f>
      </c>
    </row>
    <row r="30">
      <c r="A30" s="5" t="s">
        <v>31</v>
      </c>
      <c r="B30" t="str">
        <f>(Model!$B$29*Model!$B$28)</f>
      </c>
      <c r="C30" t="str">
        <f>(Model!$C$29*Model!$C$28)</f>
      </c>
      <c r="D30" t="str">
        <f>(Model!$D$29*Model!$D$28)</f>
      </c>
      <c r="E30" t="str">
        <f>(Model!$E$29*Model!$E$28)</f>
      </c>
    </row>
    <row r="31">
      <c r="A31" s="5" t="s">
        <v>32</v>
      </c>
      <c r="B31" t="str">
        <f>(Model!$B$30/Model!$B$27)</f>
      </c>
      <c r="C31" t="str">
        <f>(Model!$C$30/Model!$C$27)</f>
      </c>
      <c r="D31" t="str">
        <f>(Model!$D$30/Model!$D$27)</f>
      </c>
      <c r="E31" t="str">
        <f>(Model!$E$30/Model!$E$27)</f>
      </c>
    </row>
    <row r="32">
      <c r="A32" s="5" t="s">
        <v>33</v>
      </c>
      <c r="B32" t="str">
        <f>(Model!$E$30*Model!$B$10)</f>
      </c>
    </row>
    <row r="33">
      <c r="A33" s="5" t="s">
        <v>34</v>
      </c>
      <c r="B33" t="str">
        <f>SUM(Model!$B$31:$E$31)</f>
      </c>
    </row>
    <row r="34">
      <c r="A34" s="5" t="s">
        <v>35</v>
      </c>
      <c r="B34" t="str">
        <f>(Model!$B$32/((1+Model!$B$9)^Model!$B$23))</f>
      </c>
    </row>
    <row r="35">
      <c r="A35" s="5" t="s">
        <v>36</v>
      </c>
      <c r="B35" t="str">
        <f>(((((Model!$B$7*Model!$B$8)-Model!$B$11)-Model!$B$33)*((1+Model!$B$9)^Model!$B$23))/Model!$E$30)</f>
      </c>
    </row>
    <row r="36">
      <c r="A36" s="5" t="s">
        <v>37</v>
      </c>
      <c r="B36" t="str">
        <f>((Model!$B$33+Model!$B$34)+Model!$B$11)</f>
      </c>
    </row>
    <row r="37">
      <c r="A37" s="5" t="s">
        <v>38</v>
      </c>
      <c r="B37" t="str">
        <f>(Model!$B$36/Model!$B$8)</f>
      </c>
    </row>
    <row r="38">
      <c r="A38" s="5" t="s">
        <v>39</v>
      </c>
      <c r="B38" t="str">
        <f>((Model!$B$37/Model!$B$7)-1)</f>
      </c>
    </row>
    <row r="39">
      <c r="A39" s="4" t="s">
        <v>40</v>
      </c>
    </row>
    <row r="40">
      <c r="A40" s="10" t="s">
        <v>41</v>
      </c>
      <c r="B40" s="6" t="str">
        <f>Model!$B$37</f>
      </c>
    </row>
    <row r="41">
      <c r="A41" s="5" t="s">
        <v>42</v>
      </c>
      <c r="B41" s="8" t="str">
        <f>Model!$B$38</f>
      </c>
    </row>
    <row r="42">
      <c r="A42" s="5" t="s">
        <v>43</v>
      </c>
      <c r="B42" s="9" t="str">
        <f>Model!$E$30</f>
      </c>
    </row>
    <row r="43">
      <c r="A43" s="5" t="s">
        <v>44</v>
      </c>
      <c r="B43" s="9" t="str">
        <f>Model!$B$36</f>
      </c>
    </row>
    <row r="44">
      <c r="A44" s="5" t="s">
        <v>45</v>
      </c>
      <c r="B44" s="9" t="str">
        <f>Model!$E$29</f>
      </c>
    </row>
    <row r="45">
      <c r="A45" s="5" t="s">
        <v>46</v>
      </c>
      <c r="B45" s="7" t="str">
        <f>Model!$B$35</f>
      </c>
    </row>
    <row r="47">
      <c r="A47" s="4" t="s">
        <v>47</v>
      </c>
    </row>
    <row r="48">
      <c r="B48" s="3" t="s">
        <v>48</v>
      </c>
      <c r="C48" s="3" t="s">
        <v>49</v>
      </c>
      <c r="D48" s="3" t="s">
        <v>50</v>
      </c>
      <c r="E48" s="3" t="s">
        <v>51</v>
      </c>
    </row>
    <row r="49">
      <c r="A49" s="5" t="s">
        <v>52</v>
      </c>
      <c r="B49" s="9" t="str">
        <f>Model!$B$29</f>
      </c>
      <c r="C49" s="9" t="str">
        <f>Model!$C$29</f>
      </c>
      <c r="D49" s="9" t="str">
        <f>Model!$D$29</f>
      </c>
      <c r="E49" s="9" t="str">
        <f>Model!$E$29</f>
      </c>
    </row>
    <row r="50">
      <c r="A50" s="5" t="s">
        <v>53</v>
      </c>
      <c r="B50" s="8" t="str">
        <f>Model!$B$28</f>
      </c>
      <c r="C50" s="8" t="str">
        <f>Model!$C$28</f>
      </c>
      <c r="D50" s="8" t="str">
        <f>Model!$D$28</f>
      </c>
      <c r="E50" s="8" t="str">
        <f>Model!$E$28</f>
      </c>
    </row>
    <row r="51">
      <c r="A51" s="5" t="s">
        <v>54</v>
      </c>
      <c r="B51" s="9" t="str">
        <f>Model!$B$30</f>
      </c>
      <c r="C51" s="9" t="str">
        <f>Model!$C$30</f>
      </c>
      <c r="D51" s="9" t="str">
        <f>Model!$D$30</f>
      </c>
      <c r="E51" s="9" t="str">
        <f>Model!$E$30</f>
      </c>
    </row>
    <row r="52">
      <c r="A52" s="5" t="s">
        <v>55</v>
      </c>
      <c r="B52" s="9" t="str">
        <f>Model!$B$31</f>
      </c>
      <c r="C52" s="9" t="str">
        <f>Model!$C$31</f>
      </c>
      <c r="D52" s="9" t="str">
        <f>Model!$D$31</f>
      </c>
      <c r="E52" s="9" t="str">
        <f>Model!$E$31</f>
      </c>
    </row>
    <row r="54">
      <c r="A54" s="4" t="s">
        <v>56</v>
      </c>
    </row>
    <row r="55">
      <c r="A55" s="5" t="s">
        <v>57</v>
      </c>
      <c r="B55" t="s">
        <v>58</v>
      </c>
    </row>
    <row r="56">
      <c r="A56" s="5" t="s">
        <v>59</v>
      </c>
      <c r="B56" t="s">
        <v>60</v>
      </c>
    </row>
    <row r="57">
      <c r="A57" s="5" t="s">
        <v>61</v>
      </c>
      <c r="B57" t="s">
        <v>62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111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63</v>
      </c>
      <c r="B1" s="4" t="s">
        <v>64</v>
      </c>
      <c r="C1" s="4" t="s">
        <v>65</v>
      </c>
    </row>
    <row r="2">
      <c r="A2" t="s">
        <v>66</v>
      </c>
      <c r="B2" t="s">
        <v>58</v>
      </c>
      <c r="C2" t="s">
        <v>67</v>
      </c>
    </row>
    <row r="3">
      <c r="A3" t="s">
        <v>68</v>
      </c>
      <c r="B3" t="s">
        <v>58</v>
      </c>
      <c r="C3" t="s">
        <v>67</v>
      </c>
    </row>
    <row r="4">
      <c r="A4" t="s">
        <v>69</v>
      </c>
      <c r="B4" t="s">
        <v>70</v>
      </c>
      <c r="C4" t="s">
        <v>71</v>
      </c>
    </row>
    <row r="5">
      <c r="A5" t="s">
        <v>72</v>
      </c>
      <c r="B5" t="s">
        <v>73</v>
      </c>
      <c r="C5" t="s">
        <v>71</v>
      </c>
    </row>
    <row r="6">
      <c r="A6" t="s">
        <v>74</v>
      </c>
      <c r="B6" t="s">
        <v>75</v>
      </c>
      <c r="C6" t="s">
        <v>71</v>
      </c>
    </row>
    <row r="7">
      <c r="A7" t="s">
        <v>74</v>
      </c>
      <c r="B7" t="s">
        <v>76</v>
      </c>
      <c r="C7" t="s">
        <v>71</v>
      </c>
    </row>
    <row r="8">
      <c r="A8" t="s">
        <v>77</v>
      </c>
      <c r="B8" t="s">
        <v>58</v>
      </c>
      <c r="C8" t="s">
        <v>78</v>
      </c>
    </row>
    <row r="9">
      <c r="A9" t="s">
        <v>79</v>
      </c>
      <c r="B9" t="s">
        <v>58</v>
      </c>
      <c r="C9" t="s">
        <v>80</v>
      </c>
    </row>
    <row r="10">
      <c r="A10" t="s">
        <v>81</v>
      </c>
      <c r="B10" t="s">
        <v>58</v>
      </c>
      <c r="C10" t="s">
        <v>82</v>
      </c>
    </row>
    <row r="11">
      <c r="A11" t="s">
        <v>83</v>
      </c>
      <c r="B11" t="s">
        <v>84</v>
      </c>
      <c r="C11" t="s">
        <v>82</v>
      </c>
    </row>
    <row r="12">
      <c r="A12" t="s">
        <v>85</v>
      </c>
      <c r="B12" t="s">
        <v>86</v>
      </c>
      <c r="C12" t="s">
        <v>82</v>
      </c>
    </row>
    <row r="13">
      <c r="A13" t="s">
        <v>87</v>
      </c>
      <c r="B13" t="s">
        <v>58</v>
      </c>
      <c r="C13" t="s">
        <v>88</v>
      </c>
    </row>
    <row r="14">
      <c r="A14" t="s">
        <v>89</v>
      </c>
      <c r="B14" t="s">
        <v>58</v>
      </c>
      <c r="C14" t="s">
        <v>90</v>
      </c>
    </row>
    <row r="15">
      <c r="A15" t="s">
        <v>91</v>
      </c>
      <c r="B15" t="s">
        <v>70</v>
      </c>
      <c r="C15" t="s">
        <v>90</v>
      </c>
    </row>
    <row r="16">
      <c r="A16" t="s">
        <v>92</v>
      </c>
      <c r="B16" t="s">
        <v>93</v>
      </c>
      <c r="C16" t="s">
        <v>94</v>
      </c>
    </row>
    <row r="17">
      <c r="A17" t="s">
        <v>95</v>
      </c>
      <c r="B17" t="s">
        <v>58</v>
      </c>
      <c r="C17" t="s">
        <v>94</v>
      </c>
    </row>
    <row r="18">
      <c r="A18" t="s">
        <v>96</v>
      </c>
      <c r="B18" t="s">
        <v>97</v>
      </c>
      <c r="C18" t="s">
        <v>98</v>
      </c>
    </row>
    <row r="19">
      <c r="A19" t="s">
        <v>99</v>
      </c>
      <c r="B19" t="s">
        <v>58</v>
      </c>
      <c r="C19" t="s">
        <v>98</v>
      </c>
    </row>
    <row r="20">
      <c r="A20" t="s">
        <v>100</v>
      </c>
      <c r="B20" t="s">
        <v>58</v>
      </c>
      <c r="C20" t="s">
        <v>101</v>
      </c>
    </row>
    <row r="21">
      <c r="A21" t="s">
        <v>102</v>
      </c>
      <c r="B21" t="s">
        <v>103</v>
      </c>
      <c r="C21" t="s">
        <v>101</v>
      </c>
    </row>
    <row r="22">
      <c r="A22" t="s">
        <v>104</v>
      </c>
      <c r="B22" t="s">
        <v>105</v>
      </c>
      <c r="C22" t="s">
        <v>106</v>
      </c>
    </row>
    <row r="23">
      <c r="A23" t="s">
        <v>107</v>
      </c>
      <c r="B23" t="s">
        <v>108</v>
      </c>
      <c r="C23" t="s">
        <v>106</v>
      </c>
    </row>
    <row r="24">
      <c r="A24" t="s">
        <v>109</v>
      </c>
      <c r="B24" t="s">
        <v>58</v>
      </c>
      <c r="C24" t="s">
        <v>106</v>
      </c>
    </row>
    <row r="25">
      <c r="A25" t="s">
        <v>110</v>
      </c>
      <c r="B25" t="s">
        <v>70</v>
      </c>
      <c r="C25" t="s">
        <v>106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