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q2_mining_ebitda">Model!$B$28</definedName>
    <definedName name="smelting_ebitda">Model!$B$37</definedName>
    <definedName name="silver_revenue_m">Model!$B$41</definedName>
    <definedName name="total_ebitda">Model!$B$45</definedName>
    <definedName name="diluted_shares">Model!$B$9</definedName>
    <definedName name="lead_production_kt">Model!$B$26</definedName>
    <definedName name="copper_revenue_m">Model!$B$31</definedName>
    <definedName name="implied_ev">Model!$B$48</definedName>
    <definedName name="upside">Model!$B$52</definedName>
    <definedName name="copper_production_kt">Model!$B$7</definedName>
    <definedName name="ltm_adj_ebitda">Model!$B$27</definedName>
    <definedName name="current_ev">Model!$B$39</definedName>
    <definedName name="fy2026e_ebitda">Model!$B$47</definedName>
    <definedName name="implied_price">Model!$B$51</definedName>
    <definedName name="copper_price_usd_t">Model!$B$6</definedName>
    <definedName name="smelting_ebitda_m">Model!$B$16</definedName>
    <definedName name="q2_smelting_ebitda">Model!$B$29</definedName>
    <definedName name="lead_revenue_m">Model!$B$35</definedName>
    <definedName name="payable_silver_mmoz">Model!$B$36</definedName>
    <definedName name="net_debt">Model!$B$11</definedName>
    <definedName name="zinc_price_usd_t">Model!$B$18</definedName>
    <definedName name="gold_price_usd_oz">Model!$B$23</definedName>
    <definedName name="current_equity_value">Model!$B$32</definedName>
    <definedName name="gold_revenue_m">Model!$B$33</definedName>
    <definedName name="implied_ev_ebitda">Model!$B$34</definedName>
    <definedName name="lead_gold_revenue_m">Model!$B$40</definedName>
    <definedName name="mining_ebitda">Model!$B$44</definedName>
    <definedName name="current_price">Model!$B$8</definedName>
    <definedName name="silver_price_usd_oz">Model!$B$13</definedName>
    <definedName name="silver_production_mmoz">Model!$B$14</definedName>
    <definedName name="silver_stream_pct">Model!$B$15</definedName>
    <definedName name="target_ev_ebitda">Model!$B$17</definedName>
    <definedName name="cerro_lindo_ag_share">Model!$B$21</definedName>
    <definedName name="zinc_revenue_m">Model!$B$38</definedName>
    <definedName name="implied_equity_value">Model!$B$49</definedName>
    <definedName name="mining_opex_m">Model!$B$10</definedName>
    <definedName name="zinc_production_kt">Model!$B$19</definedName>
    <definedName name="fy2025_adj_ebitda">Model!$B$22</definedName>
    <definedName name="lead_price_usd_t">Model!$B$25</definedName>
    <definedName name="current_ev_ltm_ebitda">Model!$B$42</definedName>
    <definedName name="mining_metal_revenue_m">Model!$B$43</definedName>
    <definedName name="nexa_equity_share">Model!$B$12</definedName>
    <definedName name="gold_production_koz">Model!$B$24</definedName>
    <definedName name="current_ev_ebitda">Model!$B$46</definedName>
    <definedName name="nci_equity_m">Model!$B$50</definedName>
  </definedNames>
  <calcPr calcId="122211" fullCalcOnLoad="true"/>
</workbook>
</file>

<file path=xl/sharedStrings.xml><?xml version="1.0" encoding="utf-8"?>
<sst xmlns="http://schemas.openxmlformats.org/spreadsheetml/2006/main" count="96" uniqueCount="96">
  <si>
    <t>Nexa Resources zinc-silver mining valuation</t>
  </si>
  <si>
    <t>As of 2026-08-25  ·  Currency: USD  ·  https://modeledge.ai/model/fm_9adff856a701f2564c36798602360110</t>
  </si>
  <si>
    <t>FY2026E</t>
  </si>
  <si>
    <t>Inputs</t>
  </si>
  <si>
    <t>Copper price</t>
  </si>
  <si>
    <t>Copper production</t>
  </si>
  <si>
    <t>Current share price</t>
  </si>
  <si>
    <t>Diluted shares</t>
  </si>
  <si>
    <t>Mining cash opex</t>
  </si>
  <si>
    <t>Net debt</t>
  </si>
  <si>
    <t>Nexa equity share</t>
  </si>
  <si>
    <t>Silver price</t>
  </si>
  <si>
    <t>Silver contained production</t>
  </si>
  <si>
    <t>Cerro Lindo silver stream</t>
  </si>
  <si>
    <t>Smelting EBITDA</t>
  </si>
  <si>
    <t>Target EV/EBITDA</t>
  </si>
  <si>
    <t>Zinc price</t>
  </si>
  <si>
    <t>Zinc production</t>
  </si>
  <si>
    <t>Constants</t>
  </si>
  <si>
    <t>cerro_lindo_ag_share</t>
  </si>
  <si>
    <t>fy2025_adj_ebitda</t>
  </si>
  <si>
    <t>gold_price_usd_oz</t>
  </si>
  <si>
    <t>gold_production_koz</t>
  </si>
  <si>
    <t>lead_price_usd_t</t>
  </si>
  <si>
    <t>lead_production_kt</t>
  </si>
  <si>
    <t>ltm_adj_ebitda</t>
  </si>
  <si>
    <t>q2_mining_ebitda</t>
  </si>
  <si>
    <t>q2_smelting_ebitda</t>
  </si>
  <si>
    <t>Calculations</t>
  </si>
  <si>
    <t>copper_revenue_m</t>
  </si>
  <si>
    <t>current_equity_value</t>
  </si>
  <si>
    <t>gold_revenue_m</t>
  </si>
  <si>
    <t>implied_ev_ebitda</t>
  </si>
  <si>
    <t>lead_revenue_m</t>
  </si>
  <si>
    <t>payable_silver_mmoz</t>
  </si>
  <si>
    <t>smelting_ebitda</t>
  </si>
  <si>
    <t>zinc_revenue_m</t>
  </si>
  <si>
    <t>current_ev</t>
  </si>
  <si>
    <t>lead_gold_revenue_m</t>
  </si>
  <si>
    <t>silver_revenue_m</t>
  </si>
  <si>
    <t>current_ev_ltm_ebitda</t>
  </si>
  <si>
    <t>mining_metal_revenue_m</t>
  </si>
  <si>
    <t>mining_ebitda</t>
  </si>
  <si>
    <t>total_ebitda</t>
  </si>
  <si>
    <t>current_ev_ebitda</t>
  </si>
  <si>
    <t>fy2026e_ebitda</t>
  </si>
  <si>
    <t>implied_ev</t>
  </si>
  <si>
    <t>implied_equity_value</t>
  </si>
  <si>
    <t>nci_equity_m</t>
  </si>
  <si>
    <t>implied_price</t>
  </si>
  <si>
    <t>upside</t>
  </si>
  <si>
    <t>Outputs</t>
  </si>
  <si>
    <t>Fair value per share</t>
  </si>
  <si>
    <t>Mining EBITDA</t>
  </si>
  <si>
    <t>Total adj EBITDA</t>
  </si>
  <si>
    <t>Implied equity value</t>
  </si>
  <si>
    <t>Implied share price</t>
  </si>
  <si>
    <t>Upside vs current price</t>
  </si>
  <si>
    <t>Payable silver</t>
  </si>
  <si>
    <t>Implied enterprise value</t>
  </si>
  <si>
    <t>Current EV / modeled EBITDA</t>
  </si>
  <si>
    <t>Current EV / LTM adj EBITDA</t>
  </si>
  <si>
    <t>Implied EV/EBITDA</t>
  </si>
  <si>
    <t>Mining and smelting EBITDA bridge</t>
  </si>
  <si>
    <t>Zinc revenue</t>
  </si>
  <si>
    <t>Copper revenue</t>
  </si>
  <si>
    <t>Payable silver revenue</t>
  </si>
  <si>
    <t>Lead and gold revenue</t>
  </si>
  <si>
    <t>Mining metal revenue</t>
  </si>
  <si>
    <t>Implied EV</t>
  </si>
  <si>
    <t>Implied equity (Nexa share)</t>
  </si>
  <si>
    <t>Scenarios (reference)</t>
  </si>
  <si>
    <t>base</t>
  </si>
  <si>
    <t>copper_price_usd_t = 10800, copper_production_kt = 28, silver_price_usd_oz = 53, silver_production_mmoz = 10.5, smelting_ebitda_m = 220, target_ev_ebitda = 4, zinc_price_usd_t = 3200, zinc_production_kt = 335</t>
  </si>
  <si>
    <t>bear</t>
  </si>
  <si>
    <t>copper_price_usd_t = 8500, copper_production_kt = 26, silver_price_usd_oz = 35, silver_production_mmoz = 10, smelting_ebitda_m = 180, target_ev_ebitda = 3, zinc_price_usd_t = 2600, zinc_production_kt = 310</t>
  </si>
  <si>
    <t>bull</t>
  </si>
  <si>
    <t>copper_price_usd_t = 12000, copper_production_kt = 30, silver_price_usd_oz = 70, silver_production_mmoz = 11, smelting_ebitda_m = 260, target_ev_ebitda = 5, zinc_price_usd_t = 3400, zinc_production_kt = 350</t>
  </si>
  <si>
    <t>Claim</t>
  </si>
  <si>
    <t>URL</t>
  </si>
  <si>
    <t>Accessed</t>
  </si>
  <si>
    <t>2Q26 net revenues $908 million, adjusted EBITDA $286 million (mining $220 million, smelting $66 million), net income $98 million of which $29 million to NCI, free cash flow -$10 million after a $131 million Peru SUNAT tax settlement, capex $89 million, net debt $1,476.5 million, leverage 1.40x, LTM adjusted EBITDA $1,054.8 million. Zinc production 79 kt, copper 6.3 kt, silver 2.7 Moz; zinc metal sales 134 kt after the Cajamarquilla casting-house fire. 1H26 zinc 159 kt (about 47% of the 2026 midpoint) and silver 5.0 Moz. Diluted weighted-average shares 132.439 million.</t>
  </si>
  <si>
    <t>https://www.sec.gov/Archives/edgar/data/1713930/000129281426004059/ex99-1.htm</t>
  </si>
  <si>
    <t/>
  </si>
  <si>
    <t>Cerro Lindo silver stream stepped down from 65% to 25% of production from May 2026 after the delivery threshold; Cerro Lindo is about 30% of contained silver (2026 guide 3.0-3.3 Moz of 10-11 Moz). Payable silver is modeled as contained * (1 - stream_pct * 0.30). Spot TCs in China were negative in 2Q26; 2026 guidance still used about $175/t and the 1Q26 call cited a settlement nearer $85/t. Smelting is modeled as a $220 million EBITDA stub because TCs are compressed and mining by-products dominate earnings.</t>
  </si>
  <si>
    <t>2026 guidance reaffirmed with 2Q26 results: zinc 310-360 kt (midpoint 335), copper 26-30 kt, lead 60-67 kt, silver 10-11 Moz, smelting sales 570-600 kt, capex $381 million. February 2026 guidance price deck remains Zn $2,850/t, Cu $10,000/t, Pb $2,013/t, Ag $42/oz, Au $3,775/oz. FY2025 zinc 316 kt, silver 11 Moz, adjusted EBITDA $772 million, free cash flow -$105 million, year-end net debt about $1,303 million.</t>
  </si>
  <si>
    <t>https://www.sec.gov/Archives/edgar/data/1713930/000129281426000535/ex99-1.htm</t>
  </si>
  <si>
    <t>Nexa 2025 Form 20-F (filed 2026) is the statutory annual report covering mines, smelters, streams, NCI in Nexa Peru and Pollarix, and the capital structure used to set a 85% Nexa equity share (15% NCI haircut) rather than capitalizing 2Q26 NCI net income dollar-for-dollar.</t>
  </si>
  <si>
    <t>https://www.sec.gov/Archives/edgar/data/1713930/000129281426001787/nexaform20f_2025.htm</t>
  </si>
  <si>
    <t>2Q26 average LBMA silver $73/oz vs $34/oz in 2Q25; zinc LME +31% YoY (about $3,466/t in 2Q26 vs the $2,850/t guidance deck); copper LME +40% YoY. Street Hold consensus 12-month PT about $14.88 still looks like the February guidance deck. This model defaults to a through-cycle deck between guidance and spot (Zn $3,200/t, Ag $53/oz, Cu $10,800/t) at 4.0x mid-cycle EV/EBITDA, the middle of the 4-6x zinc SMID band and well below 8-14x copper majors. NEXA last $15.50 on 25 Aug 2026 (live quote 15.495); LTM EV/EBITDA is about 3.3x on $1,055 million LTM EBITDA.</t>
  </si>
  <si>
    <t>https://stockanalysis.com/stocks/nexa/history/</t>
  </si>
  <si>
    <t>Live metal prints on 25 Aug 2026 were far above both guidance and the through-cycle deck: LME zinc about $3,834/t, LME copper about $14,228/t, silver spot about $68/oz. A skeptic can snap the first three metal sliders to the $2,850/$42/$10,000 guidance deck (lands near street) or toward spot (bull case). Mining cash opex $1,100 million is ROM-plus-site before by-product credits, calibrated so guidance prices at 4.0x imply roughly $16-17/share, close to the $14.88 consensus PT.</t>
  </si>
  <si>
    <t>https://m.ccmn.cn/mnewsinfo/e86b1ac1f7c54ff6b68379b1bc000079.html</t>
  </si>
  <si>
    <t>Investor relations hub for Nexa Resources (NYSE: NEXA), including mining vs smelting segment reporting, LME zinc, treatment charges, C1 net of by-products, and the Cerro Lindo silver stream.</t>
  </si>
  <si>
    <t>https://ir.nexaresources.com</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</si>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</sst>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8">
    <numFmt numFmtId="164" formatCode="#,##0"/>
    <numFmt numFmtId="165" formatCode="0.0"/>
    <numFmt numFmtId="166" formatCode="0.00"/>
    <numFmt numFmtId="167" formatCode="0.000"/>
    <numFmt numFmtId="168" formatCode="#,##0.0"/>
    <numFmt numFmtId="169" formatCode="0%"/>
    <numFmt numFmtId="170" formatCode="&quot;$&quot;0.00"/>
    <numFmt numFmtId="171"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4">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xf numFmtId="169" fontId="0" fillId="0" borderId="0" xfId="0" applyNumberFormat="true" applyAlignment="false">
      <alignment/>
    </xf>
    <xf numFmtId="170" fontId="0" fillId="0" borderId="0" xfId="0" applyNumberFormat="true" applyAlignment="false">
      <alignment/>
    </xf>
    <xf numFmtId="171"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s="6">
        <v>10800</v>
      </c>
    </row>
    <row r="7">
      <c r="A7" s="5" t="s">
        <v>5</v>
      </c>
      <c r="B7" s="7">
        <v>28</v>
      </c>
    </row>
    <row r="8">
      <c r="A8" s="5" t="s">
        <v>6</v>
      </c>
      <c r="B8" s="8">
        <v>15.5</v>
      </c>
    </row>
    <row r="9">
      <c r="A9" s="5" t="s">
        <v>7</v>
      </c>
      <c r="B9" s="9">
        <v>132.439</v>
      </c>
    </row>
    <row r="10">
      <c r="A10" s="5" t="s">
        <v>8</v>
      </c>
      <c r="B10" s="6">
        <v>1100</v>
      </c>
    </row>
    <row r="11">
      <c r="A11" s="5" t="s">
        <v>9</v>
      </c>
      <c r="B11" s="10">
        <v>1476.5</v>
      </c>
    </row>
    <row r="12">
      <c r="A12" s="5" t="s">
        <v>10</v>
      </c>
      <c r="B12" s="11">
        <v>0.85</v>
      </c>
    </row>
    <row r="13">
      <c r="A13" s="5" t="s">
        <v>11</v>
      </c>
      <c r="B13" s="8">
        <v>53</v>
      </c>
    </row>
    <row r="14">
      <c r="A14" s="5" t="s">
        <v>12</v>
      </c>
      <c r="B14" s="7">
        <v>10.5</v>
      </c>
    </row>
    <row r="15">
      <c r="A15" s="5" t="s">
        <v>13</v>
      </c>
      <c r="B15" s="11">
        <v>0.25</v>
      </c>
    </row>
    <row r="16">
      <c r="A16" s="5" t="s">
        <v>14</v>
      </c>
      <c r="B16" s="6">
        <v>220</v>
      </c>
    </row>
    <row r="17">
      <c r="A17" s="5" t="s">
        <v>15</v>
      </c>
      <c r="B17" s="7">
        <v>4</v>
      </c>
    </row>
    <row r="18">
      <c r="A18" s="5" t="s">
        <v>16</v>
      </c>
      <c r="B18" s="6">
        <v>3200</v>
      </c>
    </row>
    <row r="19">
      <c r="A19" s="5" t="s">
        <v>17</v>
      </c>
      <c r="B19" s="6">
        <v>335</v>
      </c>
    </row>
    <row r="20">
      <c r="A20" s="4" t="s">
        <v>18</v>
      </c>
    </row>
    <row r="21">
      <c r="A21" s="5" t="s">
        <v>19</v>
      </c>
      <c r="B21">
        <v>0.3</v>
      </c>
    </row>
    <row r="22">
      <c r="A22" s="5" t="s">
        <v>20</v>
      </c>
      <c r="B22">
        <v>772</v>
      </c>
    </row>
    <row r="23">
      <c r="A23" s="5" t="s">
        <v>21</v>
      </c>
      <c r="B23">
        <v>3775</v>
      </c>
    </row>
    <row r="24">
      <c r="A24" s="5" t="s">
        <v>22</v>
      </c>
      <c r="B24">
        <v>33</v>
      </c>
    </row>
    <row r="25">
      <c r="A25" s="5" t="s">
        <v>23</v>
      </c>
      <c r="B25">
        <v>2013</v>
      </c>
    </row>
    <row r="26">
      <c r="A26" s="5" t="s">
        <v>24</v>
      </c>
      <c r="B26">
        <v>63.5</v>
      </c>
    </row>
    <row r="27">
      <c r="A27" s="5" t="s">
        <v>25</v>
      </c>
      <c r="B27">
        <v>1054.8</v>
      </c>
    </row>
    <row r="28">
      <c r="A28" s="5" t="s">
        <v>26</v>
      </c>
      <c r="B28">
        <v>220</v>
      </c>
    </row>
    <row r="29">
      <c r="A29" s="5" t="s">
        <v>27</v>
      </c>
      <c r="B29">
        <v>66</v>
      </c>
    </row>
    <row r="30">
      <c r="A30" s="4" t="s">
        <v>28</v>
      </c>
    </row>
    <row r="31">
      <c r="A31" s="5" t="s">
        <v>29</v>
      </c>
      <c r="B31" t="str">
        <f>((Model!$B$7*Model!$B$6)/1000)</f>
      </c>
    </row>
    <row r="32">
      <c r="A32" s="5" t="s">
        <v>30</v>
      </c>
      <c r="B32" t="str">
        <f>(Model!$B$8*Model!$B$9)</f>
      </c>
    </row>
    <row r="33">
      <c r="A33" s="5" t="s">
        <v>31</v>
      </c>
      <c r="B33" t="str">
        <f>((Model!$B$24*Model!$B$23)/1000)</f>
      </c>
    </row>
    <row r="34">
      <c r="A34" s="5" t="s">
        <v>32</v>
      </c>
      <c r="B34" t="str">
        <f>Model!$B$17</f>
      </c>
    </row>
    <row r="35">
      <c r="A35" s="5" t="s">
        <v>33</v>
      </c>
      <c r="B35" t="str">
        <f>((Model!$B$26*Model!$B$25)/1000)</f>
      </c>
    </row>
    <row r="36">
      <c r="A36" s="5" t="s">
        <v>34</v>
      </c>
      <c r="B36" t="str">
        <f>(Model!$B$14*(1-(Model!$B$15*Model!$B$21)))</f>
      </c>
    </row>
    <row r="37">
      <c r="A37" s="5" t="s">
        <v>35</v>
      </c>
      <c r="B37" t="str">
        <f>Model!$B$16</f>
      </c>
    </row>
    <row r="38">
      <c r="A38" s="5" t="s">
        <v>36</v>
      </c>
      <c r="B38" t="str">
        <f>((Model!$B$19*Model!$B$18)/1000)</f>
      </c>
    </row>
    <row r="39">
      <c r="A39" s="5" t="s">
        <v>37</v>
      </c>
      <c r="B39" t="str">
        <f>(Model!$B$32+Model!$B$11)</f>
      </c>
    </row>
    <row r="40">
      <c r="A40" s="5" t="s">
        <v>38</v>
      </c>
      <c r="B40" t="str">
        <f>(Model!$B$35+Model!$B$33)</f>
      </c>
    </row>
    <row r="41">
      <c r="A41" s="5" t="s">
        <v>39</v>
      </c>
      <c r="B41" t="str">
        <f>(Model!$B$36*Model!$B$13)</f>
      </c>
    </row>
    <row r="42">
      <c r="A42" s="5" t="s">
        <v>40</v>
      </c>
      <c r="B42" t="str">
        <f>(Model!$B$39/Model!$B$27)</f>
      </c>
    </row>
    <row r="43">
      <c r="A43" s="5" t="s">
        <v>41</v>
      </c>
      <c r="B43" t="str">
        <f>((((Model!$B$38+Model!$B$31)+Model!$B$41)+Model!$B$35)+Model!$B$33)</f>
      </c>
    </row>
    <row r="44">
      <c r="A44" s="5" t="s">
        <v>42</v>
      </c>
      <c r="B44" t="str">
        <f>(Model!$B$43-Model!$B$10)</f>
      </c>
    </row>
    <row r="45">
      <c r="A45" s="5" t="s">
        <v>43</v>
      </c>
      <c r="B45" t="str">
        <f>(Model!$B$44+Model!$B$16)</f>
      </c>
    </row>
    <row r="46">
      <c r="A46" s="5" t="s">
        <v>44</v>
      </c>
      <c r="B46" t="str">
        <f>IF(IF(Model!$B$45&gt;0,1,0)&lt;&gt;0,(Model!$B$39/Model!$B$45),0)</f>
      </c>
    </row>
    <row r="47">
      <c r="A47" s="5" t="s">
        <v>45</v>
      </c>
      <c r="B47" t="str">
        <f>Model!$B$45</f>
      </c>
    </row>
    <row r="48">
      <c r="A48" s="5" t="s">
        <v>46</v>
      </c>
      <c r="B48" t="str">
        <f>(Model!$B$45*Model!$B$17)</f>
      </c>
    </row>
    <row r="49">
      <c r="A49" s="5" t="s">
        <v>47</v>
      </c>
      <c r="B49" t="str">
        <f>(MAX(0,(Model!$B$48-Model!$B$11))*Model!$B$12)</f>
      </c>
    </row>
    <row r="50">
      <c r="A50" s="5" t="s">
        <v>48</v>
      </c>
      <c r="B50" t="str">
        <f>(MAX(0,(Model!$B$48-Model!$B$11))*(1-Model!$B$12))</f>
      </c>
    </row>
    <row r="51">
      <c r="A51" s="5" t="s">
        <v>49</v>
      </c>
      <c r="B51" t="str">
        <f>(Model!$B$49/Model!$B$9)</f>
      </c>
    </row>
    <row r="52">
      <c r="A52" s="5" t="s">
        <v>50</v>
      </c>
      <c r="B52" t="str">
        <f>((Model!$B$51/Model!$B$8)-1)</f>
      </c>
    </row>
    <row r="53">
      <c r="A53" s="4" t="s">
        <v>51</v>
      </c>
    </row>
    <row r="54">
      <c r="A54" s="5" t="s">
        <v>52</v>
      </c>
      <c r="B54" s="12" t="str">
        <f>Model!$B$51</f>
      </c>
    </row>
    <row r="55">
      <c r="A55" s="5" t="s">
        <v>53</v>
      </c>
      <c r="B55" s="6" t="str">
        <f>Model!$B$44</f>
      </c>
    </row>
    <row r="56">
      <c r="A56" s="5" t="s">
        <v>14</v>
      </c>
      <c r="B56" s="6" t="str">
        <f>Model!$B$16</f>
      </c>
    </row>
    <row r="57">
      <c r="A57" s="5" t="s">
        <v>54</v>
      </c>
      <c r="B57" s="6" t="str">
        <f>Model!$B$45</f>
      </c>
    </row>
    <row r="58">
      <c r="A58" s="5" t="s">
        <v>55</v>
      </c>
      <c r="B58" s="6" t="str">
        <f>Model!$B$49</f>
      </c>
    </row>
    <row r="59">
      <c r="A59" s="5" t="s">
        <v>56</v>
      </c>
      <c r="B59" s="12" t="str">
        <f>Model!$B$51</f>
      </c>
    </row>
    <row r="60">
      <c r="A60" s="5" t="s">
        <v>57</v>
      </c>
      <c r="B60" s="13" t="str">
        <f>Model!$B$52</f>
      </c>
    </row>
    <row r="61">
      <c r="A61" s="5" t="s">
        <v>58</v>
      </c>
      <c r="B61" s="8" t="str">
        <f>Model!$B$36</f>
      </c>
    </row>
    <row r="62">
      <c r="A62" s="5" t="s">
        <v>59</v>
      </c>
      <c r="B62" s="6" t="str">
        <f>Model!$B$48</f>
      </c>
    </row>
    <row r="63">
      <c r="A63" s="5" t="s">
        <v>60</v>
      </c>
      <c r="B63" s="8" t="str">
        <f>Model!$B$46</f>
      </c>
    </row>
    <row r="64">
      <c r="A64" s="5" t="s">
        <v>61</v>
      </c>
      <c r="B64" s="8" t="str">
        <f>Model!$B$42</f>
      </c>
    </row>
    <row r="65">
      <c r="A65" s="5" t="s">
        <v>62</v>
      </c>
      <c r="B65" s="8" t="str">
        <f>Model!$B$34</f>
      </c>
    </row>
    <row r="67">
      <c r="A67" s="4" t="s">
        <v>63</v>
      </c>
    </row>
    <row r="68">
      <c r="B68" s="3" t="s">
        <v>2</v>
      </c>
    </row>
    <row r="69">
      <c r="A69" s="5" t="s">
        <v>64</v>
      </c>
      <c r="B69" s="6" t="str">
        <f>Model!$B$38</f>
      </c>
    </row>
    <row r="70">
      <c r="A70" s="5" t="s">
        <v>65</v>
      </c>
      <c r="B70" s="6" t="str">
        <f>Model!$B$31</f>
      </c>
    </row>
    <row r="71">
      <c r="A71" s="5" t="s">
        <v>66</v>
      </c>
      <c r="B71" s="6" t="str">
        <f>Model!$B$41</f>
      </c>
    </row>
    <row r="72">
      <c r="A72" s="5" t="s">
        <v>67</v>
      </c>
      <c r="B72" s="6" t="str">
        <f>Model!$B$40</f>
      </c>
    </row>
    <row r="73">
      <c r="A73" s="5" t="s">
        <v>68</v>
      </c>
      <c r="B73" s="6" t="str">
        <f>Model!$B$43</f>
      </c>
    </row>
    <row r="74">
      <c r="A74" s="5" t="s">
        <v>8</v>
      </c>
      <c r="B74" s="6" t="str">
        <f>Model!$B$10</f>
      </c>
    </row>
    <row r="75">
      <c r="A75" s="5" t="s">
        <v>53</v>
      </c>
      <c r="B75" s="6" t="str">
        <f>Model!$B$44</f>
      </c>
    </row>
    <row r="76">
      <c r="A76" s="5" t="s">
        <v>14</v>
      </c>
      <c r="B76" s="6" t="str">
        <f>Model!$B$16</f>
      </c>
    </row>
    <row r="77">
      <c r="A77" s="5" t="s">
        <v>54</v>
      </c>
      <c r="B77" s="6" t="str">
        <f>Model!$B$45</f>
      </c>
    </row>
    <row r="78">
      <c r="A78" s="5" t="s">
        <v>9</v>
      </c>
      <c r="B78" s="6" t="str">
        <f>Model!$B$11</f>
      </c>
    </row>
    <row r="79">
      <c r="A79" s="5" t="s">
        <v>69</v>
      </c>
      <c r="B79" s="6" t="str">
        <f>Model!$B$48</f>
      </c>
    </row>
    <row r="80">
      <c r="A80" s="5" t="s">
        <v>70</v>
      </c>
      <c r="B80" s="6" t="str">
        <f>Model!$B$49</f>
      </c>
    </row>
    <row r="82">
      <c r="A82" s="4" t="s">
        <v>71</v>
      </c>
    </row>
    <row r="83">
      <c r="A83" s="5" t="s">
        <v>72</v>
      </c>
      <c r="B83" t="s">
        <v>73</v>
      </c>
    </row>
    <row r="84">
      <c r="A84" s="5" t="s">
        <v>74</v>
      </c>
      <c r="B84" t="s">
        <v>75</v>
      </c>
    </row>
    <row r="85">
      <c r="A85" s="5" t="s">
        <v>76</v>
      </c>
      <c r="B85" t="s">
        <v>77</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95</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78</v>
      </c>
      <c r="B1" s="4" t="s">
        <v>79</v>
      </c>
      <c r="C1" s="4" t="s">
        <v>80</v>
      </c>
    </row>
    <row r="2">
      <c r="A2" t="s">
        <v>81</v>
      </c>
      <c r="B2" t="s">
        <v>82</v>
      </c>
      <c r="C2" t="s">
        <v>83</v>
      </c>
    </row>
    <row r="3">
      <c r="A3" t="s">
        <v>84</v>
      </c>
      <c r="B3" t="s">
        <v>82</v>
      </c>
      <c r="C3" t="s">
        <v>83</v>
      </c>
    </row>
    <row r="4">
      <c r="A4" t="s">
        <v>85</v>
      </c>
      <c r="B4" t="s">
        <v>86</v>
      </c>
      <c r="C4" t="s">
        <v>83</v>
      </c>
    </row>
    <row r="5">
      <c r="A5" t="s">
        <v>87</v>
      </c>
      <c r="B5" t="s">
        <v>88</v>
      </c>
      <c r="C5" t="s">
        <v>83</v>
      </c>
    </row>
    <row r="6">
      <c r="A6" t="s">
        <v>89</v>
      </c>
      <c r="B6" t="s">
        <v>90</v>
      </c>
      <c r="C6" t="s">
        <v>83</v>
      </c>
    </row>
    <row r="7">
      <c r="A7" t="s">
        <v>91</v>
      </c>
      <c r="B7" t="s">
        <v>92</v>
      </c>
      <c r="C7" t="s">
        <v>83</v>
      </c>
    </row>
    <row r="8">
      <c r="A8" t="s">
        <v>93</v>
      </c>
      <c r="B8" t="s">
        <v>94</v>
      </c>
      <c r="C8" t="s">
        <v>83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