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normalized_nopat_b">Model!$B$67</definedName>
    <definedName name="dilution_equity_3">Model!$B$82</definedName>
    <definedName name="dilution_price_5">Model!$B$90</definedName>
    <definedName name="bitcoin_business_value_b">Model!$B$7</definedName>
    <definedName name="peer_premium_discount">Model!$B$33</definedName>
    <definedName name="convert_2030_threshold">Model!$B$40</definedName>
    <definedName name="convert_2031_threshold">Model!$B$42</definedName>
    <definedName name="crwv_ev_to_arr">Model!$B$58</definedName>
    <definedName name="dilution_shares_2">Model!$B$80</definedName>
    <definedName name="dilution_shares_5">Model!$B$89</definedName>
    <definedName name="dilution_shares_6">Model!$B$92</definedName>
    <definedName name="incremental_target_arr_b">Model!$B$23</definedName>
    <definedName name="project_ebitda_b">Model!$B$63</definedName>
    <definedName name="intrinsic_equity_value_b">Model!$B$71</definedName>
    <definedName name="dilution_equity_5">Model!$B$88</definedName>
    <definedName name="data_center_depreciation_b">Model!$B$15</definedName>
    <definedName name="founder_options_shares_m">Model!$B$47</definedName>
    <definedName name="restricted_cash_b">Model!$B$56</definedName>
    <definedName name="dilution_shares_0">Model!$B$59</definedName>
    <definedName name="intrinsic_operating_ev_b">Model!$B$69</definedName>
    <definedName name="dilution_equity_4">Model!$B$85</definedName>
    <definedName name="mirantis_software_value_b">Model!$B$25</definedName>
    <definedName name="convert_2031_shares_m">Model!$B$41</definedName>
    <definedName name="peer_operating_ev_b">Model!$B$66</definedName>
    <definedName name="peer_fair_value_per_share">Model!$B$70</definedName>
    <definedName name="dilution_price_6">Model!$B$93</definedName>
    <definedName name="crwv_net_debt_and_lease_b">Model!$B$13</definedName>
    <definedName name="deployment_probability">Model!$B$16</definedName>
    <definedName name="project_ebitda_margin">Model!$B$34</definedName>
    <definedName name="convert_2032_2033jun_threshold">Model!$B$44</definedName>
    <definedName name="annual_gpu_economic_depreciation_b">Model!$B$62</definedName>
    <definedName name="dilution_equity_1">Model!$B$76</definedName>
    <definedName name="dilution_shares_4">Model!$B$86</definedName>
    <definedName name="crwv_exit_arr_b">Model!$B$11</definedName>
    <definedName name="expansion_2027_option_value_b">Model!$B$17</definedName>
    <definedName name="founder_options_threshold">Model!$B$48</definedName>
    <definedName name="june_drawn_debt_principal_b">Model!$B$49</definedName>
    <definedName name="peer_ev_to_arr">Model!$B$64</definedName>
    <definedName name="dilution_price_8">Model!$B$99</definedName>
    <definedName name="contracted_arr_b">Model!$B$9</definedName>
    <definedName name="legacy_options_shares_m">Model!$B$50</definedName>
    <definedName name="nbis_ev_to_arr">Model!$B$61</definedName>
    <definedName name="peer_equity_value_b">Model!$B$68</definedName>
    <definedName name="dilution_equity_0">Model!$B$74</definedName>
    <definedName name="dilution_price_1">Model!$B$78</definedName>
    <definedName name="upside_downside">Model!$B$101</definedName>
    <definedName name="nbis_peer_weight">Model!$B$29</definedName>
    <definedName name="convert_2029_threshold">Model!$B$38</definedName>
    <definedName name="microsoft_undrawn_b">Model!$B$52</definedName>
    <definedName name="dilution_price_3">Model!$B$84</definedName>
    <definedName name="intrinsic_fair_value_per_share">Model!$B$73</definedName>
    <definedName name="dilution_equity_6">Model!$B$91</definedName>
    <definedName name="nbis_net_debt_b">Model!$B$28</definedName>
    <definedName name="normalized_tax_rate">Model!$B$31</definedName>
    <definedName name="convert_2030_shares_m">Model!$B$39</definedName>
    <definedName name="convert_2032_2033jun_shares_m">Model!$B$43</definedName>
    <definedName name="legacy_options_threshold">Model!$B$51</definedName>
    <definedName name="normalized_operating_ebit_b">Model!$B$65</definedName>
    <definedName name="dilution_equity_2">Model!$B$79</definedName>
    <definedName name="dilution_shares_7">Model!$B$95</definedName>
    <definedName name="corporate_cash_opex_b">Model!$B$10</definedName>
    <definedName name="gpu_capex_to_arr">Model!$B$19</definedName>
    <definedName name="nopat_multiple">Model!$B$30</definedName>
    <definedName name="dilution_shares_1">Model!$B$77</definedName>
    <definedName name="dilution_price_2">Model!$B$81</definedName>
    <definedName name="dilution_price_7">Model!$B$96</definedName>
    <definedName name="blended_fair_value_per_share">Model!$B$100</definedName>
    <definedName name="cash_b">Model!$B$8</definedName>
    <definedName name="current_price">Model!$B$14</definedName>
    <definedName name="fully_diluted_shares_m">Model!$B$18</definedName>
    <definedName name="gpu_useful_life_years">Model!$B$20</definedName>
    <definedName name="nbis_exit_arr_b">Model!$B$26</definedName>
    <definedName name="nbis_market_cap_b">Model!$B$27</definedName>
    <definedName name="convert_2033dec_threshold">Model!$B$46</definedName>
    <definedName name="new_gpu_facilities_b">Model!$B$53</definedName>
    <definedName name="intrinsic_weight">Model!$B$24</definedName>
    <definedName name="nvidia_rights_shares_m">Model!$B$54</definedName>
    <definedName name="effective_arr_b">Model!$B$60</definedName>
    <definedName name="dilution_equity_7">Model!$B$94</definedName>
    <definedName name="crwv_market_cap_b">Model!$B$12</definedName>
    <definedName name="incremental_contract_probability">Model!$B$22</definedName>
    <definedName name="undeveloped_power_value_b">Model!$B$35</definedName>
    <definedName name="blended_equity_value_b">Model!$B$72</definedName>
    <definedName name="dilution_equity_8">Model!$B$97</definedName>
    <definedName name="convert_2029_shares_m">Model!$B$37</definedName>
    <definedName name="nvidia_rights_threshold">Model!$B$55</definedName>
    <definedName name="dilution_price_0">Model!$B$75</definedName>
    <definedName name="dilution_shares_3">Model!$B$83</definedName>
    <definedName name="dilution_price_4">Model!$B$87</definedName>
    <definedName name="dilution_shares_8">Model!$B$98</definedName>
    <definedName name="gross_debt_b">Model!$B$21</definedName>
    <definedName name="operating_arr_b">Model!$B$32</definedName>
    <definedName name="convert_2033dec_shares_m">Model!$B$45</definedName>
  </definedNames>
  <calcPr calcId="122211" fullCalcOnLoad="true"/>
</workbook>
</file>

<file path=xl/sharedStrings.xml><?xml version="1.0" encoding="utf-8"?>
<sst xmlns="http://schemas.openxmlformats.org/spreadsheetml/2006/main" count="158" uniqueCount="158">
  <si>
    <t>IREN contracted cloud and infrastructure SOTP valuation</t>
  </si>
  <si>
    <t>September FY26 refresh of the existing 70% normalized-NOPAT SOTP / 30% peer EV/ARR blend. $4B contracted ARR includes only $1B operating; base weights the remaining $3B at 95%. Retains 22x base NOPAT, 5.5-year GPU economic life and $3.5B net 2027 equity option. Updates unrestricted cash, fully drawn committed GPU financing, overhead and award reserve. This is a forward deployment valuation, not a forecast of September cash/debt. Terminal economic dilution is calculated piecewise for options, NVIDIA rights and convertible premiums beyond capped-call protection; convert principal stays in debt. Capped calls assume remaining proportional coverage; no option time value is included.</t>
  </si>
  <si>
    <t>As of 2026-10-07  ·  Currency: USD  ·  https://modeledge.ai/model/fm_b76e170b0552e47015811229ea2a485d</t>
  </si>
  <si>
    <t>CY2026E</t>
  </si>
  <si>
    <t>Inputs</t>
  </si>
  <si>
    <t>Bitcoin mining business value</t>
  </si>
  <si>
    <t>Cash and cash equivalents</t>
  </si>
  <si>
    <t>Contracted 2026 exit ARR</t>
  </si>
  <si>
    <t>Annual corporate cash overhead</t>
  </si>
  <si>
    <t>CoreWeave 2026 exit ARR</t>
  </si>
  <si>
    <t>CoreWeave market capitalization</t>
  </si>
  <si>
    <t>CoreWeave net debt and lease obligations</t>
  </si>
  <si>
    <t>IREN current share price</t>
  </si>
  <si>
    <t>Annual owned data center depreciation</t>
  </si>
  <si>
    <t>Uncommissioned contracted ARR realization</t>
  </si>
  <si>
    <t>Probability weighted 2027 expansion equity option value</t>
  </si>
  <si>
    <t>Shares including award reserve, before options and converts</t>
  </si>
  <si>
    <t>GPU and ancillary capex divided by ARR</t>
  </si>
  <si>
    <t>Economic GPU useful life</t>
  </si>
  <si>
    <t>Fully drawn deployment debt and finance leases ($B)</t>
  </si>
  <si>
    <t>Probability weighted realization of incremental ARR</t>
  </si>
  <si>
    <t>Incremental ARR needed to reach target</t>
  </si>
  <si>
    <t>Weight on intrinsic SOTP versus peer cross-check</t>
  </si>
  <si>
    <t>Mirantis and software platform value</t>
  </si>
  <si>
    <t>Nebius 2026 exit ARR</t>
  </si>
  <si>
    <t>Nebius market capitalization</t>
  </si>
  <si>
    <t>Nebius net debt or net cash as negative</t>
  </si>
  <si>
    <t>Nebius weight in EV to ARR cross-check</t>
  </si>
  <si>
    <t>Operating value to normalized NOPAT</t>
  </si>
  <si>
    <t>Normalized cash tax rate</t>
  </si>
  <si>
    <t>Operating ARR ($B)</t>
  </si>
  <si>
    <t>IREN premium or discount to peer EV to ARR</t>
  </si>
  <si>
    <t>Project EBITDA margin</t>
  </si>
  <si>
    <t>Undeployed land and power option value</t>
  </si>
  <si>
    <t>Constants</t>
  </si>
  <si>
    <t>convert_2029_shares_m</t>
  </si>
  <si>
    <t>convert_2029_threshold</t>
  </si>
  <si>
    <t>convert_2030_shares_m</t>
  </si>
  <si>
    <t>convert_2030_threshold</t>
  </si>
  <si>
    <t>convert_2031_shares_m</t>
  </si>
  <si>
    <t>convert_2031_threshold</t>
  </si>
  <si>
    <t>convert_2032_2033jun_shares_m</t>
  </si>
  <si>
    <t>convert_2032_2033jun_threshold</t>
  </si>
  <si>
    <t>convert_2033dec_shares_m</t>
  </si>
  <si>
    <t>convert_2033dec_threshold</t>
  </si>
  <si>
    <t>founder_options_shares_m</t>
  </si>
  <si>
    <t>founder_options_threshold</t>
  </si>
  <si>
    <t>june_drawn_debt_principal_b</t>
  </si>
  <si>
    <t>legacy_options_shares_m</t>
  </si>
  <si>
    <t>legacy_options_threshold</t>
  </si>
  <si>
    <t>microsoft_undrawn_b</t>
  </si>
  <si>
    <t>new_gpu_facilities_b</t>
  </si>
  <si>
    <t>nvidia_rights_shares_m</t>
  </si>
  <si>
    <t>nvidia_rights_threshold</t>
  </si>
  <si>
    <t>restricted_cash_b</t>
  </si>
  <si>
    <t>Calculations</t>
  </si>
  <si>
    <t>crwv_ev_to_arr</t>
  </si>
  <si>
    <t>dilution_shares_0</t>
  </si>
  <si>
    <t>effective_arr_b</t>
  </si>
  <si>
    <t>nbis_ev_to_arr</t>
  </si>
  <si>
    <t>annual_gpu_economic_depreciation_b</t>
  </si>
  <si>
    <t>project_ebitda_b</t>
  </si>
  <si>
    <t>peer_ev_to_arr</t>
  </si>
  <si>
    <t>normalized_operating_ebit_b</t>
  </si>
  <si>
    <t>peer_operating_ev_b</t>
  </si>
  <si>
    <t>normalized_nopat_b</t>
  </si>
  <si>
    <t>peer_equity_value_b</t>
  </si>
  <si>
    <t>intrinsic_operating_ev_b</t>
  </si>
  <si>
    <t>peer_fair_value_per_share</t>
  </si>
  <si>
    <t>intrinsic_equity_value_b</t>
  </si>
  <si>
    <t>blended_equity_value_b</t>
  </si>
  <si>
    <t>intrinsic_fair_value_per_share</t>
  </si>
  <si>
    <t>dilution_equity_0</t>
  </si>
  <si>
    <t>dilution_price_0</t>
  </si>
  <si>
    <t>dilution_equity_1</t>
  </si>
  <si>
    <t>dilution_shares_1</t>
  </si>
  <si>
    <t>dilution_price_1</t>
  </si>
  <si>
    <t>dilution_equity_2</t>
  </si>
  <si>
    <t>dilution_shares_2</t>
  </si>
  <si>
    <t>dilution_price_2</t>
  </si>
  <si>
    <t>dilution_equity_3</t>
  </si>
  <si>
    <t>dilution_shares_3</t>
  </si>
  <si>
    <t>dilution_price_3</t>
  </si>
  <si>
    <t>dilution_equity_4</t>
  </si>
  <si>
    <t>dilution_shares_4</t>
  </si>
  <si>
    <t>dilution_price_4</t>
  </si>
  <si>
    <t>dilution_equity_5</t>
  </si>
  <si>
    <t>dilution_shares_5</t>
  </si>
  <si>
    <t>dilution_price_5</t>
  </si>
  <si>
    <t>dilution_equity_6</t>
  </si>
  <si>
    <t>dilution_shares_6</t>
  </si>
  <si>
    <t>dilution_price_6</t>
  </si>
  <si>
    <t>dilution_equity_7</t>
  </si>
  <si>
    <t>dilution_shares_7</t>
  </si>
  <si>
    <t>dilution_price_7</t>
  </si>
  <si>
    <t>dilution_equity_8</t>
  </si>
  <si>
    <t>dilution_shares_8</t>
  </si>
  <si>
    <t>dilution_price_8</t>
  </si>
  <si>
    <t>blended_fair_value_per_share</t>
  </si>
  <si>
    <t>upside_downside</t>
  </si>
  <si>
    <t>Outputs</t>
  </si>
  <si>
    <t>Blended fair value per share</t>
  </si>
  <si>
    <t>Upside or downside</t>
  </si>
  <si>
    <t>Blended equity value</t>
  </si>
  <si>
    <t>Intrinsic SOTP fair value per share before contingent dilution</t>
  </si>
  <si>
    <t>EV to ARR peer cross-check per share before contingent dilution</t>
  </si>
  <si>
    <t>Normalized AI Cloud NOPAT</t>
  </si>
  <si>
    <t>Intrinsic operating enterprise value</t>
  </si>
  <si>
    <t>Probability weighted exit ARR</t>
  </si>
  <si>
    <t>Economic equivalent diluted shares</t>
  </si>
  <si>
    <t>Fully drawn deployment debt and leases ($B)</t>
  </si>
  <si>
    <t>Restricted cash excluded ($B)</t>
  </si>
  <si>
    <t>Scenarios (reference)</t>
  </si>
  <si>
    <t>base</t>
  </si>
  <si>
    <t/>
  </si>
  <si>
    <t>bear</t>
  </si>
  <si>
    <t>bitcoin_business_value_b = 0.3, corporate_cash_opex_b = 0.6, data_center_depreciation_b = 0.15, deployment_probability = 0.8, expansion_2027_option_value_b = 1, fully_diluted_shares_m = 450, gpu_capex_to_arr = 3.2, gpu_useful_life_years = 5.5, intrinsic_weight = 0.7, mirantis_software_value_b = 0.5, nbis_peer_weight = 0.1, nopat_multiple = 16, peer_premium_discount = -0.15, project_ebitda_margin = 0.78, undeveloped_power_value_b = 1.5</t>
  </si>
  <si>
    <t>bull</t>
  </si>
  <si>
    <t>bitcoin_business_value_b = 0.8, corporate_cash_opex_b = 0.5, data_center_depreciation_b = 0.08, deployment_probability = 1, expansion_2027_option_value_b = 8, fully_diluted_shares_m = 435, gpu_capex_to_arr = 2.8, gpu_useful_life_years = 6, intrinsic_weight = 0.7, mirantis_software_value_b = 1, nbis_peer_weight = 0.5, nopat_multiple = 25, normalized_tax_rate = 0.18, peer_premium_discount = 0.1, project_ebitda_margin = 0.85, undeveloped_power_value_b = 2</t>
  </si>
  <si>
    <t>Claim</t>
  </si>
  <si>
    <t>URL</t>
  </si>
  <si>
    <t>Accessed</t>
  </si>
  <si>
    <t>October 7 Model Edge reference IREN quote $38.69, refreshed 2026-10-07T15:03:03.418681-06:00. Market-relative outputs use this price; valuation changes are separately explained.</t>
  </si>
  <si>
    <t>2026-10-07</t>
  </si>
  <si>
    <t>October 7 price -6.27%. Financial media reports broad AI infrastructure weakness/profit-taking, but no new issuer guidance cut or specific material event was verified. Preserve the existing70%intrinsic/30%peer method and $20.245448; do not mechanically substitute inconsistent provider peer market caps while full economic-share, lease/debt and ARR reconciliation is open. Current-price input refreshed only.</t>
  </si>
  <si>
    <t>https://www.benzinga.com/trading-ideas/movers/26/10/62217329/why-is-iren-stock-falling-wednesday</t>
  </si>
  <si>
    <t>September 28 Modeledge reference IREN stock price $41.72, retrieved 2026-09-28T16:46:37.502582-06:00; a post-session reference snapshot, not an asserted official close. Operating assumptions are unchanged except separately documented updates.</t>
  </si>
  <si>
    <t>2026-09-28</t>
  </si>
  <si>
    <t>September 28: investigated the 5.45% decline. Preserve 70% intrinsic / 30% peer-adjusted EV/ARR methodology and existing fair value. Fresh CRWV/NBIS provider caps ($46.411672907B/$55.6512B, provider-dated September 28 00:00Z) were retrieved, but full share-class/dilution bases are not reconciled. Do not insert inconsistent peer caps or infer operating impairment from the quote.</t>
  </si>
  <si>
    <t>https://www.streetinsider.com/Market%2BCheck/Wall%2BSt%2Bdeclines%2Bas%2Boil%2Bspikes%2Bafter%2BTrump%2Brejects%2BIran%2Bpeace%2Bproposal/27109488.html</t>
  </si>
  <si>
    <t>IREN disclosed more than $4 billion of 2026 exit ARR target with approximately 85% contracted and approximately 45% customer prepayments on associated GPU capex.</t>
  </si>
  <si>
    <t>https://irisenergy.gcs-web.com/news-releases/news-release-details/iren-signs-28bn-new-customer-contracts-leading-ai-developers</t>
  </si>
  <si>
    <t>IREN's Microsoft contract is $9.7 billion over approximately five years with approximately 85% estimated project EBITDA margin and $5.81 billion of GPU and ancillary capex.</t>
  </si>
  <si>
    <t>https://iren.gcs-web.com/static-files/87a13320-156c-4f88-8589-dee2d10faa81</t>
  </si>
  <si>
    <t>IREN reported 357.38 million shares at April 30, 2026 and disclosed outstanding RSUs, options, converts and pending acquisition consideration.</t>
  </si>
  <si>
    <t>https://www.sec.gov/Archives/edgar/data/1878848/000187884826000026/iren-20260331.htm</t>
  </si>
  <si>
    <t>IREN granted 18.20 million RSUs combined to its co-founder CEOs effective July 2026.</t>
  </si>
  <si>
    <t>https://www.sec.gov/Archives/edgar/data/1878848/000114036126027202/ef20077190_8k.htm</t>
  </si>
  <si>
    <t>IREN closed $3.65 billion of Microsoft project GPU financing at a stated 3.31% blended financing cost including customer prepayment funding.</t>
  </si>
  <si>
    <t>https://iren.gcs-web.com/news-releases/news-release-details/iren-closes-365bn-investment-grade-gpu-financing</t>
  </si>
  <si>
    <t>IREN issued $3.0 billion of 2033 convertible notes in May 2026 with capped calls initially covering dilution through $110.30.</t>
  </si>
  <si>
    <t>https://iren.gcs-web.com/news-releases/news-release-details/iren-closes-30-billion-convertible-notes-offering</t>
  </si>
  <si>
    <t>CoreWeave guided to $18 billion to $19 billion of 2026 exit annualized revenue.</t>
  </si>
  <si>
    <t>https://s205.q4cdn.com/133937190/files/doc_financials/2026/q1/CoreWeave-1Q26-Outlook-Presentation.pdf</t>
  </si>
  <si>
    <t>Nebius guided to $7 billion to $9 billion of 2026 exit ARR.</t>
  </si>
  <si>
    <t>https://assets.nebius.com/assets/6aba98d1-946c-4891-a420-d2f0aa60da95/Nebius%20SHL_Q1%202026.pdf</t>
  </si>
  <si>
    <t>IREN, CoreWeave and Nebius prices and market capitalizations were observed from market data on August 13, 2026.</t>
  </si>
  <si>
    <t>CoreWeave reported $35.07 billion of recourse and non-recourse debt, $16.54 billion of operating and finance lease liabilities, and $5.52 billion of cash at June 30, 2026.</t>
  </si>
  <si>
    <t>https://www.sec.gov/Archives/edgar/data/1769628/000176962826000366/crwv-20260630.htm</t>
  </si>
  <si>
    <t>Nebius reported $8.04 billion of cash and $8.55 billion of current and non-current debt at June 30, 2026.</t>
  </si>
  <si>
    <t>https://www.sec.gov/Archives/edgar/data/1513845/000110465926094568/tm2622968d1_ex99-1.htm</t>
  </si>
  <si>
    <t>FY26 10-K: June unrestricted cash $5.895591B; restricted cash $1.723936B; debt principal $7.705649B; finance leases $0.2438B; issued shares 394.058648M August 14. Convert strikes/capped-call thresholds and option grants support conditional dilution.</t>
  </si>
  <si>
    <t>https://www.sec.gov/Archives/edgar/data/1878848/000187884826000052/iren-20260630.htm</t>
  </si>
  <si>
    <t>2026-09-07</t>
  </si>
  <si>
    <t>August 27 FY26 update: $4B contracted ARR, $1B operating; $2.8B new GPU financing; FY27 cumulative capacity target 0.8GW. Q4 SG&amp;A $128.3M less SBC $42.9M, with next-quarter cash SG&amp;A step-up $40-50M, supports analyst $520M annual overhead.</t>
  </si>
  <si>
    <t>https://modeledge.ai/company/IREN/filing/8-K/0001878848-26-000051</t>
  </si>
  <si>
    <t>September 4 market-data snapshot: CoreWeave equity capitalization $48.7522B; Nebius $54.3336B. Latest available June balance sheets retained.</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</si>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</sst>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0"/>
    <numFmt numFmtId="165" formatCode="&quot;$&quot;0.00"/>
    <numFmt numFmtId="166" formatCode="0.0"/>
    <numFmt numFmtId="167" formatCode="0%"/>
    <numFmt numFmtId="168"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0.5</v>
      </c>
    </row>
    <row r="8">
      <c r="A8" s="5" t="s">
        <v>6</v>
      </c>
      <c r="B8" s="6">
        <v>5.895591</v>
      </c>
    </row>
    <row r="9">
      <c r="A9" s="5" t="s">
        <v>7</v>
      </c>
      <c r="B9" s="6">
        <v>4</v>
      </c>
    </row>
    <row r="10">
      <c r="A10" s="5" t="s">
        <v>8</v>
      </c>
      <c r="B10" s="7">
        <v>0.52</v>
      </c>
    </row>
    <row r="11">
      <c r="A11" s="5" t="s">
        <v>9</v>
      </c>
      <c r="B11" s="6">
        <v>18.5</v>
      </c>
    </row>
    <row r="12">
      <c r="A12" s="5" t="s">
        <v>10</v>
      </c>
      <c r="B12" s="6">
        <v>48.752169872</v>
      </c>
    </row>
    <row r="13">
      <c r="A13" s="5" t="s">
        <v>11</v>
      </c>
      <c r="B13" s="6">
        <v>46.08</v>
      </c>
    </row>
    <row r="14">
      <c r="A14" s="5" t="s">
        <v>12</v>
      </c>
      <c r="B14" s="7">
        <v>38.69</v>
      </c>
    </row>
    <row r="15">
      <c r="A15" s="5" t="s">
        <v>13</v>
      </c>
      <c r="B15" s="7">
        <v>0.1</v>
      </c>
    </row>
    <row r="16">
      <c r="A16" s="5" t="s">
        <v>14</v>
      </c>
      <c r="B16">
        <v>0.95</v>
      </c>
    </row>
    <row r="17">
      <c r="A17" s="5" t="s">
        <v>15</v>
      </c>
      <c r="B17" s="6">
        <v>3.5</v>
      </c>
    </row>
    <row r="18">
      <c r="A18" s="5" t="s">
        <v>16</v>
      </c>
      <c r="B18" s="8">
        <v>435</v>
      </c>
    </row>
    <row r="19">
      <c r="A19" s="5" t="s">
        <v>17</v>
      </c>
      <c r="B19">
        <v>3</v>
      </c>
    </row>
    <row r="20">
      <c r="A20" s="5" t="s">
        <v>18</v>
      </c>
      <c r="B20" s="8">
        <v>5.5</v>
      </c>
    </row>
    <row r="21">
      <c r="A21" s="5" t="s">
        <v>19</v>
      </c>
      <c r="B21" s="6">
        <v>13.456449</v>
      </c>
    </row>
    <row r="22">
      <c r="A22" s="5" t="s">
        <v>20</v>
      </c>
      <c r="B22" s="9">
        <v>0.75</v>
      </c>
    </row>
    <row r="23">
      <c r="A23" s="5" t="s">
        <v>21</v>
      </c>
      <c r="B23" s="6">
        <v>0</v>
      </c>
    </row>
    <row r="24">
      <c r="A24" s="5" t="s">
        <v>22</v>
      </c>
      <c r="B24" s="9">
        <v>0.7</v>
      </c>
    </row>
    <row r="25">
      <c r="A25" s="5" t="s">
        <v>23</v>
      </c>
      <c r="B25" s="6">
        <v>0.625</v>
      </c>
    </row>
    <row r="26">
      <c r="A26" s="5" t="s">
        <v>24</v>
      </c>
      <c r="B26" s="6">
        <v>8</v>
      </c>
    </row>
    <row r="27">
      <c r="A27" s="5" t="s">
        <v>25</v>
      </c>
      <c r="B27" s="6">
        <v>54.3336</v>
      </c>
    </row>
    <row r="28">
      <c r="A28" s="5" t="s">
        <v>26</v>
      </c>
      <c r="B28" s="6">
        <v>0.5</v>
      </c>
    </row>
    <row r="29">
      <c r="A29" s="5" t="s">
        <v>27</v>
      </c>
      <c r="B29" s="9">
        <v>0.25</v>
      </c>
    </row>
    <row r="30">
      <c r="A30" s="5" t="s">
        <v>28</v>
      </c>
      <c r="B30">
        <v>22</v>
      </c>
    </row>
    <row r="31">
      <c r="A31" s="5" t="s">
        <v>29</v>
      </c>
      <c r="B31" s="9">
        <v>0.2</v>
      </c>
    </row>
    <row r="32">
      <c r="A32" s="5" t="s">
        <v>30</v>
      </c>
      <c r="B32">
        <v>1</v>
      </c>
    </row>
    <row r="33">
      <c r="A33" s="5" t="s">
        <v>31</v>
      </c>
      <c r="B33" s="9">
        <v>0</v>
      </c>
    </row>
    <row r="34">
      <c r="A34" s="5" t="s">
        <v>32</v>
      </c>
      <c r="B34" s="9">
        <v>0.82</v>
      </c>
    </row>
    <row r="35">
      <c r="A35" s="5" t="s">
        <v>33</v>
      </c>
      <c r="B35" s="6">
        <v>1</v>
      </c>
    </row>
    <row r="36">
      <c r="A36" s="4" t="s">
        <v>34</v>
      </c>
    </row>
    <row r="37">
      <c r="A37" s="5" t="s">
        <v>35</v>
      </c>
      <c r="B37">
        <v>17.110630498533723</v>
      </c>
    </row>
    <row r="38">
      <c r="A38" s="5" t="s">
        <v>36</v>
      </c>
      <c r="B38">
        <v>20.98</v>
      </c>
    </row>
    <row r="39">
      <c r="A39" s="5" t="s">
        <v>37</v>
      </c>
      <c r="B39">
        <v>12.629982153480073</v>
      </c>
    </row>
    <row r="40">
      <c r="A40" s="5" t="s">
        <v>38</v>
      </c>
      <c r="B40">
        <v>25.86</v>
      </c>
    </row>
    <row r="41">
      <c r="A41" s="5" t="s">
        <v>39</v>
      </c>
      <c r="B41">
        <v>11.678150181011329</v>
      </c>
    </row>
    <row r="42">
      <c r="A42" s="5" t="s">
        <v>40</v>
      </c>
      <c r="B42">
        <v>120.18</v>
      </c>
    </row>
    <row r="43">
      <c r="A43" s="5" t="s">
        <v>41</v>
      </c>
      <c r="B43">
        <v>44.74708171206226</v>
      </c>
    </row>
    <row r="44">
      <c r="A44" s="5" t="s">
        <v>42</v>
      </c>
      <c r="B44">
        <v>82.24</v>
      </c>
    </row>
    <row r="45">
      <c r="A45" s="5" t="s">
        <v>43</v>
      </c>
      <c r="B45">
        <v>41.056521144108395</v>
      </c>
    </row>
    <row r="46">
      <c r="A46" s="5" t="s">
        <v>44</v>
      </c>
      <c r="B46">
        <v>110.3</v>
      </c>
    </row>
    <row r="47">
      <c r="A47" s="5" t="s">
        <v>45</v>
      </c>
      <c r="B47">
        <v>4.8</v>
      </c>
    </row>
    <row r="48">
      <c r="A48" s="5" t="s">
        <v>46</v>
      </c>
      <c r="B48">
        <v>75</v>
      </c>
    </row>
    <row r="49">
      <c r="A49" s="5" t="s">
        <v>47</v>
      </c>
      <c r="B49">
        <v>7.705649</v>
      </c>
    </row>
    <row r="50">
      <c r="A50" s="5" t="s">
        <v>48</v>
      </c>
      <c r="B50">
        <v>0.704194</v>
      </c>
    </row>
    <row r="51">
      <c r="A51" s="5" t="s">
        <v>49</v>
      </c>
      <c r="B51">
        <v>4.887757947383795</v>
      </c>
    </row>
    <row r="52">
      <c r="A52" s="5" t="s">
        <v>50</v>
      </c>
      <c r="B52">
        <v>2.707</v>
      </c>
    </row>
    <row r="53">
      <c r="A53" s="5" t="s">
        <v>51</v>
      </c>
      <c r="B53">
        <v>2.8</v>
      </c>
    </row>
    <row r="54">
      <c r="A54" s="5" t="s">
        <v>52</v>
      </c>
      <c r="B54">
        <v>30</v>
      </c>
    </row>
    <row r="55">
      <c r="A55" s="5" t="s">
        <v>53</v>
      </c>
      <c r="B55">
        <v>70</v>
      </c>
    </row>
    <row r="56">
      <c r="A56" s="5" t="s">
        <v>54</v>
      </c>
      <c r="B56">
        <v>1.723936</v>
      </c>
    </row>
    <row r="57">
      <c r="A57" s="4" t="s">
        <v>55</v>
      </c>
    </row>
    <row r="58">
      <c r="A58" s="5" t="s">
        <v>56</v>
      </c>
      <c r="B58" t="str">
        <f>((Model!$B$12+Model!$B$13)/Model!$B$11)</f>
      </c>
    </row>
    <row r="59">
      <c r="A59" s="5" t="s">
        <v>57</v>
      </c>
      <c r="B59" t="str">
        <f>Model!$B$18</f>
      </c>
    </row>
    <row r="60">
      <c r="A60" s="5" t="s">
        <v>58</v>
      </c>
      <c r="B60" t="str">
        <f>((Model!$B$32+((Model!$B$9-Model!$B$32)*Model!$B$16))+(Model!$B$23*Model!$B$22))</f>
      </c>
    </row>
    <row r="61">
      <c r="A61" s="5" t="s">
        <v>59</v>
      </c>
      <c r="B61" t="str">
        <f>((Model!$B$27+Model!$B$28)/Model!$B$26)</f>
      </c>
    </row>
    <row r="62">
      <c r="A62" s="5" t="s">
        <v>60</v>
      </c>
      <c r="B62" t="str">
        <f>((Model!$B$60*Model!$B$19)/Model!$B$20)</f>
      </c>
    </row>
    <row r="63">
      <c r="A63" s="5" t="s">
        <v>61</v>
      </c>
      <c r="B63" t="str">
        <f>(Model!$B$60*Model!$B$34)</f>
      </c>
    </row>
    <row r="64">
      <c r="A64" s="5" t="s">
        <v>62</v>
      </c>
      <c r="B64" t="str">
        <f>((((1-Model!$B$29)*Model!$B$58)+(Model!$B$29*Model!$B$61))*(1+Model!$B$33))</f>
      </c>
    </row>
    <row r="65">
      <c r="A65" s="5" t="s">
        <v>63</v>
      </c>
      <c r="B65" t="str">
        <f>(((Model!$B$63-Model!$B$62)-Model!$B$10)-Model!$B$15)</f>
      </c>
    </row>
    <row r="66">
      <c r="A66" s="5" t="s">
        <v>64</v>
      </c>
      <c r="B66" t="str">
        <f>(Model!$B$60*Model!$B$64)</f>
      </c>
    </row>
    <row r="67">
      <c r="A67" s="5" t="s">
        <v>65</v>
      </c>
      <c r="B67" t="str">
        <f>(Model!$B$65*(1-Model!$B$31))</f>
      </c>
    </row>
    <row r="68">
      <c r="A68" s="5" t="s">
        <v>66</v>
      </c>
      <c r="B68" t="str">
        <f>(((((Model!$B$66+Model!$B$8)-Model!$B$21)+Model!$B$7)+Model!$B$25)+Model!$B$35)</f>
      </c>
    </row>
    <row r="69">
      <c r="A69" s="5" t="s">
        <v>67</v>
      </c>
      <c r="B69" t="str">
        <f>(Model!$B$67*Model!$B$30)</f>
      </c>
    </row>
    <row r="70">
      <c r="A70" s="5" t="s">
        <v>68</v>
      </c>
      <c r="B70" t="str">
        <f>((Model!$B$68*1000)/Model!$B$18)</f>
      </c>
    </row>
    <row r="71">
      <c r="A71" s="5" t="s">
        <v>69</v>
      </c>
      <c r="B71" t="str">
        <f>((((((Model!$B$69+Model!$B$8)-Model!$B$21)+Model!$B$7)+Model!$B$25)+Model!$B$35)+Model!$B$17)</f>
      </c>
    </row>
    <row r="72">
      <c r="A72" s="5" t="s">
        <v>70</v>
      </c>
      <c r="B72" t="str">
        <f>((Model!$B$24*Model!$B$71)+((1-Model!$B$24)*Model!$B$68))</f>
      </c>
    </row>
    <row r="73">
      <c r="A73" s="5" t="s">
        <v>71</v>
      </c>
      <c r="B73" t="str">
        <f>((Model!$B$71*1000)/Model!$B$18)</f>
      </c>
    </row>
    <row r="74">
      <c r="A74" s="5" t="s">
        <v>72</v>
      </c>
      <c r="B74" t="str">
        <f>MAX((Model!$B$72*1000),0)</f>
      </c>
    </row>
    <row r="75">
      <c r="A75" s="5" t="s">
        <v>73</v>
      </c>
      <c r="B75" t="str">
        <f>(Model!$B$74/Model!$B$59)</f>
      </c>
    </row>
    <row r="76">
      <c r="A76" s="5" t="s">
        <v>74</v>
      </c>
      <c r="B76" t="str">
        <f>IF(IF(Model!$B$75&gt;Model!$B$51,1,0)&lt;&gt;0,(Model!$B$74+(Model!$B$50*Model!$B$51)),Model!$B$74)</f>
      </c>
    </row>
    <row r="77">
      <c r="A77" s="5" t="s">
        <v>75</v>
      </c>
      <c r="B77" t="str">
        <f>IF(IF(Model!$B$75&gt;Model!$B$51,1,0)&lt;&gt;0,(Model!$B$59+Model!$B$50),Model!$B$59)</f>
      </c>
    </row>
    <row r="78">
      <c r="A78" s="5" t="s">
        <v>76</v>
      </c>
      <c r="B78" t="str">
        <f>(Model!$B$76/Model!$B$77)</f>
      </c>
    </row>
    <row r="79">
      <c r="A79" s="5" t="s">
        <v>77</v>
      </c>
      <c r="B79" t="str">
        <f>IF(IF(Model!$B$78&gt;Model!$B$38,1,0)&lt;&gt;0,(Model!$B$76+(Model!$B$37*Model!$B$38)),Model!$B$76)</f>
      </c>
    </row>
    <row r="80">
      <c r="A80" s="5" t="s">
        <v>78</v>
      </c>
      <c r="B80" t="str">
        <f>IF(IF(Model!$B$78&gt;Model!$B$38,1,0)&lt;&gt;0,(Model!$B$77+Model!$B$37),Model!$B$77)</f>
      </c>
    </row>
    <row r="81">
      <c r="A81" s="5" t="s">
        <v>79</v>
      </c>
      <c r="B81" t="str">
        <f>(Model!$B$79/Model!$B$80)</f>
      </c>
    </row>
    <row r="82">
      <c r="A82" s="5" t="s">
        <v>80</v>
      </c>
      <c r="B82" t="str">
        <f>IF(IF(Model!$B$81&gt;Model!$B$40,1,0)&lt;&gt;0,(Model!$B$79+(Model!$B$39*Model!$B$40)),Model!$B$79)</f>
      </c>
    </row>
    <row r="83">
      <c r="A83" s="5" t="s">
        <v>81</v>
      </c>
      <c r="B83" t="str">
        <f>IF(IF(Model!$B$81&gt;Model!$B$40,1,0)&lt;&gt;0,(Model!$B$80+Model!$B$39),Model!$B$80)</f>
      </c>
    </row>
    <row r="84">
      <c r="A84" s="5" t="s">
        <v>82</v>
      </c>
      <c r="B84" t="str">
        <f>(Model!$B$82/Model!$B$83)</f>
      </c>
    </row>
    <row r="85">
      <c r="A85" s="5" t="s">
        <v>83</v>
      </c>
      <c r="B85" t="str">
        <f>IF(IF(Model!$B$84&gt;Model!$B$55,1,0)&lt;&gt;0,(Model!$B$82+(Model!$B$54*Model!$B$55)),Model!$B$82)</f>
      </c>
    </row>
    <row r="86">
      <c r="A86" s="5" t="s">
        <v>84</v>
      </c>
      <c r="B86" t="str">
        <f>IF(IF(Model!$B$84&gt;Model!$B$55,1,0)&lt;&gt;0,(Model!$B$83+Model!$B$54),Model!$B$83)</f>
      </c>
    </row>
    <row r="87">
      <c r="A87" s="5" t="s">
        <v>85</v>
      </c>
      <c r="B87" t="str">
        <f>(Model!$B$85/Model!$B$86)</f>
      </c>
    </row>
    <row r="88">
      <c r="A88" s="5" t="s">
        <v>86</v>
      </c>
      <c r="B88" t="str">
        <f>IF(IF(Model!$B$87&gt;Model!$B$48,1,0)&lt;&gt;0,(Model!$B$85+(Model!$B$47*Model!$B$48)),Model!$B$85)</f>
      </c>
    </row>
    <row r="89">
      <c r="A89" s="5" t="s">
        <v>87</v>
      </c>
      <c r="B89" t="str">
        <f>IF(IF(Model!$B$87&gt;Model!$B$48,1,0)&lt;&gt;0,(Model!$B$86+Model!$B$47),Model!$B$86)</f>
      </c>
    </row>
    <row r="90">
      <c r="A90" s="5" t="s">
        <v>88</v>
      </c>
      <c r="B90" t="str">
        <f>(Model!$B$88/Model!$B$89)</f>
      </c>
    </row>
    <row r="91">
      <c r="A91" s="5" t="s">
        <v>89</v>
      </c>
      <c r="B91" t="str">
        <f>IF(IF(Model!$B$90&gt;Model!$B$44,1,0)&lt;&gt;0,(Model!$B$88+(Model!$B$43*Model!$B$44)),Model!$B$88)</f>
      </c>
    </row>
    <row r="92">
      <c r="A92" s="5" t="s">
        <v>90</v>
      </c>
      <c r="B92" t="str">
        <f>IF(IF(Model!$B$90&gt;Model!$B$44,1,0)&lt;&gt;0,(Model!$B$89+Model!$B$43),Model!$B$89)</f>
      </c>
    </row>
    <row r="93">
      <c r="A93" s="5" t="s">
        <v>91</v>
      </c>
      <c r="B93" t="str">
        <f>(Model!$B$91/Model!$B$92)</f>
      </c>
    </row>
    <row r="94">
      <c r="A94" s="5" t="s">
        <v>92</v>
      </c>
      <c r="B94" t="str">
        <f>IF(IF(Model!$B$93&gt;Model!$B$46,1,0)&lt;&gt;0,(Model!$B$91+(Model!$B$45*Model!$B$46)),Model!$B$91)</f>
      </c>
    </row>
    <row r="95">
      <c r="A95" s="5" t="s">
        <v>93</v>
      </c>
      <c r="B95" t="str">
        <f>IF(IF(Model!$B$93&gt;Model!$B$46,1,0)&lt;&gt;0,(Model!$B$92+Model!$B$45),Model!$B$92)</f>
      </c>
    </row>
    <row r="96">
      <c r="A96" s="5" t="s">
        <v>94</v>
      </c>
      <c r="B96" t="str">
        <f>(Model!$B$94/Model!$B$95)</f>
      </c>
    </row>
    <row r="97">
      <c r="A97" s="5" t="s">
        <v>95</v>
      </c>
      <c r="B97" t="str">
        <f>IF(IF(Model!$B$96&gt;Model!$B$42,1,0)&lt;&gt;0,(Model!$B$94+(Model!$B$41*Model!$B$42)),Model!$B$94)</f>
      </c>
    </row>
    <row r="98">
      <c r="A98" s="5" t="s">
        <v>96</v>
      </c>
      <c r="B98" t="str">
        <f>IF(IF(Model!$B$96&gt;Model!$B$42,1,0)&lt;&gt;0,(Model!$B$95+Model!$B$41),Model!$B$95)</f>
      </c>
    </row>
    <row r="99">
      <c r="A99" s="5" t="s">
        <v>97</v>
      </c>
      <c r="B99" t="str">
        <f>(Model!$B$97/Model!$B$98)</f>
      </c>
    </row>
    <row r="100">
      <c r="A100" s="5" t="s">
        <v>98</v>
      </c>
      <c r="B100" t="str">
        <f>Model!$B$99</f>
      </c>
    </row>
    <row r="101">
      <c r="A101" s="5" t="s">
        <v>99</v>
      </c>
      <c r="B101" t="str">
        <f>((Model!$B$100/Model!$B$14)-1)</f>
      </c>
    </row>
    <row r="102">
      <c r="A102" s="4" t="s">
        <v>100</v>
      </c>
    </row>
    <row r="103">
      <c r="A103" s="5" t="s">
        <v>101</v>
      </c>
      <c r="B103" s="7" t="str">
        <f>Model!$B$100</f>
      </c>
    </row>
    <row r="104">
      <c r="A104" s="5" t="s">
        <v>102</v>
      </c>
      <c r="B104" s="10" t="str">
        <f>Model!$B$101</f>
      </c>
    </row>
    <row r="105">
      <c r="A105" s="5" t="s">
        <v>103</v>
      </c>
      <c r="B105" s="6" t="str">
        <f>Model!$B$72</f>
      </c>
    </row>
    <row r="106">
      <c r="A106" s="5" t="s">
        <v>104</v>
      </c>
      <c r="B106" s="7" t="str">
        <f>Model!$B$73</f>
      </c>
    </row>
    <row r="107">
      <c r="A107" s="5" t="s">
        <v>105</v>
      </c>
      <c r="B107" s="7" t="str">
        <f>Model!$B$70</f>
      </c>
    </row>
    <row r="108">
      <c r="A108" s="5" t="s">
        <v>106</v>
      </c>
      <c r="B108" s="7" t="str">
        <f>Model!$B$67</f>
      </c>
    </row>
    <row r="109">
      <c r="A109" s="5" t="s">
        <v>107</v>
      </c>
      <c r="B109" s="6" t="str">
        <f>Model!$B$69</f>
      </c>
    </row>
    <row r="110">
      <c r="A110" s="5" t="s">
        <v>108</v>
      </c>
      <c r="B110" s="6" t="str">
        <f>Model!$B$60</f>
      </c>
    </row>
    <row r="111">
      <c r="A111" s="5" t="s">
        <v>109</v>
      </c>
      <c r="B111" s="8" t="str">
        <f>Model!$B$98</f>
      </c>
    </row>
    <row r="112">
      <c r="A112" s="5" t="s">
        <v>110</v>
      </c>
      <c r="B112" s="7" t="str">
        <f>Model!$B$21</f>
      </c>
    </row>
    <row r="113">
      <c r="A113" s="5" t="s">
        <v>111</v>
      </c>
      <c r="B113" s="7" t="str">
        <f>Model!$B$56</f>
      </c>
    </row>
    <row r="115">
      <c r="A115" s="4" t="s">
        <v>112</v>
      </c>
    </row>
    <row r="116">
      <c r="A116" s="5" t="s">
        <v>113</v>
      </c>
      <c r="B116" t="s">
        <v>114</v>
      </c>
    </row>
    <row r="117">
      <c r="A117" s="5" t="s">
        <v>115</v>
      </c>
      <c r="B117" t="s">
        <v>116</v>
      </c>
    </row>
    <row r="118">
      <c r="A118" s="5" t="s">
        <v>117</v>
      </c>
      <c r="B118" t="s">
        <v>118</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157</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119</v>
      </c>
      <c r="B1" s="4" t="s">
        <v>120</v>
      </c>
      <c r="C1" s="4" t="s">
        <v>121</v>
      </c>
    </row>
    <row r="2">
      <c r="A2" t="s">
        <v>122</v>
      </c>
      <c r="B2" t="s">
        <v>114</v>
      </c>
      <c r="C2" t="s">
        <v>123</v>
      </c>
    </row>
    <row r="3">
      <c r="A3" t="s">
        <v>124</v>
      </c>
      <c r="B3" t="s">
        <v>125</v>
      </c>
      <c r="C3" t="s">
        <v>123</v>
      </c>
    </row>
    <row r="4">
      <c r="A4" t="s">
        <v>126</v>
      </c>
      <c r="B4" t="s">
        <v>114</v>
      </c>
      <c r="C4" t="s">
        <v>127</v>
      </c>
    </row>
    <row r="5">
      <c r="A5" t="s">
        <v>128</v>
      </c>
      <c r="B5" t="s">
        <v>129</v>
      </c>
      <c r="C5" t="s">
        <v>127</v>
      </c>
    </row>
    <row r="6">
      <c r="A6" t="s">
        <v>130</v>
      </c>
      <c r="B6" t="s">
        <v>131</v>
      </c>
      <c r="C6" t="s">
        <v>114</v>
      </c>
    </row>
    <row r="7">
      <c r="A7" t="s">
        <v>132</v>
      </c>
      <c r="B7" t="s">
        <v>133</v>
      </c>
      <c r="C7" t="s">
        <v>114</v>
      </c>
    </row>
    <row r="8">
      <c r="A8" t="s">
        <v>134</v>
      </c>
      <c r="B8" t="s">
        <v>135</v>
      </c>
      <c r="C8" t="s">
        <v>114</v>
      </c>
    </row>
    <row r="9">
      <c r="A9" t="s">
        <v>136</v>
      </c>
      <c r="B9" t="s">
        <v>137</v>
      </c>
      <c r="C9" t="s">
        <v>114</v>
      </c>
    </row>
    <row r="10">
      <c r="A10" t="s">
        <v>138</v>
      </c>
      <c r="B10" t="s">
        <v>139</v>
      </c>
      <c r="C10" t="s">
        <v>114</v>
      </c>
    </row>
    <row r="11">
      <c r="A11" t="s">
        <v>140</v>
      </c>
      <c r="B11" t="s">
        <v>141</v>
      </c>
      <c r="C11" t="s">
        <v>114</v>
      </c>
    </row>
    <row r="12">
      <c r="A12" t="s">
        <v>142</v>
      </c>
      <c r="B12" t="s">
        <v>143</v>
      </c>
      <c r="C12" t="s">
        <v>114</v>
      </c>
    </row>
    <row r="13">
      <c r="A13" t="s">
        <v>144</v>
      </c>
      <c r="B13" t="s">
        <v>145</v>
      </c>
      <c r="C13" t="s">
        <v>114</v>
      </c>
    </row>
    <row r="14">
      <c r="A14" t="s">
        <v>146</v>
      </c>
      <c r="B14" t="s">
        <v>114</v>
      </c>
      <c r="C14" t="s">
        <v>114</v>
      </c>
    </row>
    <row r="15">
      <c r="A15" t="s">
        <v>147</v>
      </c>
      <c r="B15" t="s">
        <v>148</v>
      </c>
      <c r="C15" t="s">
        <v>114</v>
      </c>
    </row>
    <row r="16">
      <c r="A16" t="s">
        <v>149</v>
      </c>
      <c r="B16" t="s">
        <v>150</v>
      </c>
      <c r="C16" t="s">
        <v>114</v>
      </c>
    </row>
    <row r="17">
      <c r="A17" t="s">
        <v>151</v>
      </c>
      <c r="B17" t="s">
        <v>152</v>
      </c>
      <c r="C17" t="s">
        <v>153</v>
      </c>
    </row>
    <row r="18">
      <c r="A18" t="s">
        <v>154</v>
      </c>
      <c r="B18" t="s">
        <v>155</v>
      </c>
      <c r="C18" t="s">
        <v>153</v>
      </c>
    </row>
    <row r="19">
      <c r="A19" t="s">
        <v>156</v>
      </c>
      <c r="B19" t="s">
        <v>114</v>
      </c>
      <c r="C19" t="s">
        <v>153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