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ash_and_restricted_cash">Model!$B$16</definedName>
    <definedName name="debt">Model!$B$17</definedName>
    <definedName name="met_coal_price_high_usd_t">Model!$B$21</definedName>
    <definedName name="q2_2026_adjusted_ebitda">Model!$B$23</definedName>
    <definedName name="q3_2026_adjusted_ebitda_guide_mid">Model!$B$27</definedName>
    <definedName name="free_cash_flow">Model!$B$40:$F$40</definedName>
    <definedName name="revenue">Model!$B$12:$F$12</definedName>
    <definedName name="q2_2026_thermal_barrier_revenue">Model!$B$26</definedName>
    <definedName name="terminal_enterprise_value">Model!$B$36</definedName>
    <definedName name="cash_tax_rate">Model!$B$8</definedName>
    <definedName name="discount_rate">Model!$B$10</definedName>
    <definedName name="discount_factors">Model!$B$31:$F$31</definedName>
    <definedName name="working_capital_investment">Model!$B$39:$F$39</definedName>
    <definedName name="equity_value">Model!$B$43</definedName>
    <definedName name="terminal_ebitda_multiple">Model!$B$13</definedName>
    <definedName name="working_capital_rate">Model!$B$14</definedName>
    <definedName name="net_cash">Model!$B$33</definedName>
    <definedName name="prev_revenue">Model!$B$34:$F$34</definedName>
    <definedName name="ebitda_margin">Model!$B$11:$F$11</definedName>
    <definedName name="diluted_shares">Model!$B$18</definedName>
    <definedName name="q3_2026_revenue_guide_mid">Model!$B$28</definedName>
    <definedName name="revenue_increase">Model!$B$37:$F$37</definedName>
    <definedName name="present_value_fcf">Model!$B$41</definedName>
    <definedName name="current_price">Model!$B$9</definedName>
    <definedName name="european_thermal_barrier_2027_target_mid">Model!$B$20</definedName>
    <definedName name="cash_taxes">Model!$B$35:$F$35</definedName>
    <definedName name="enterprise_value">Model!$B$42</definedName>
    <definedName name="fair_value">Model!$B$44</definedName>
    <definedName name="european_thermal_barrier_2026_guide_mid">Model!$B$19</definedName>
    <definedName name="met_coal_price_low_usd_t">Model!$B$22</definedName>
    <definedName name="q2_2026_energy_industrial_revenue">Model!$B$24</definedName>
    <definedName name="q2_2026_revenue">Model!$B$25</definedName>
    <definedName name="ebitda">Model!$B$32:$F$32</definedName>
    <definedName name="present_value_terminal">Model!$B$38</definedName>
    <definedName name="upside">Model!$B$45</definedName>
    <definedName name="revenue_2025_actual">Model!$B$29</definedName>
    <definedName name="capex">Model!$B$7:$F$7</definedName>
  </definedNames>
  <calcPr calcId="122211" fullCalcOnLoad="true"/>
</workbook>
</file>

<file path=xl/sharedStrings.xml><?xml version="1.0" encoding="utf-8"?>
<sst xmlns="http://schemas.openxmlformats.org/spreadsheetml/2006/main" count="89" uniqueCount="89">
  <si>
    <t>Aspen Aerogels operating DCF valuation</t>
  </si>
  <si>
    <t>Five-year operating DCF updated for Q2 2026. The 2026 revenue base remains $235M after Q2 revenue exceeded prior expectations and Q3 guidance moved to $65M-$80M with positive adjusted EBITDA. Q2 10-Q and transcript evidence support the same recovery path, with European thermal-barrier momentum and customer concentration still important execution risks.</t>
  </si>
  <si>
    <t>As of 2026-09-24  ·  Currency: USD  ·  https://modeledge.ai/model/fm_bef9d3cee9189123cd648e13e106c698</t>
  </si>
  <si>
    <t>FY2026EE</t>
  </si>
  <si>
    <t>FY2027EE</t>
  </si>
  <si>
    <t>FY2028EE</t>
  </si>
  <si>
    <t>FY2029EE</t>
  </si>
  <si>
    <t>FY2030EE</t>
  </si>
  <si>
    <t>Inputs</t>
  </si>
  <si>
    <t>Capital expenditures</t>
  </si>
  <si>
    <t>Cash tax rate on positive EBITDA</t>
  </si>
  <si>
    <t>Current ASPN share price</t>
  </si>
  <si>
    <t>Discount rate</t>
  </si>
  <si>
    <t>Adjusted EBITDA margin</t>
  </si>
  <si>
    <t>Revenue</t>
  </si>
  <si>
    <t>Terminal EBITDA multiple</t>
  </si>
  <si>
    <t>Working capital investment on revenue growth</t>
  </si>
  <si>
    <t>Constants</t>
  </si>
  <si>
    <t>cash_and_restricted_cash</t>
  </si>
  <si>
    <t>debt</t>
  </si>
  <si>
    <t>diluted_shares</t>
  </si>
  <si>
    <t>european_thermal_barrier_2026_guide_mid</t>
  </si>
  <si>
    <t>european_thermal_barrier_2027_target_mid</t>
  </si>
  <si>
    <t>met_coal_price_high_usd_t</t>
  </si>
  <si>
    <t>met_coal_price_low_usd_t</t>
  </si>
  <si>
    <t>q2_2026_adjusted_ebitda</t>
  </si>
  <si>
    <t>q2_2026_energy_industrial_revenue</t>
  </si>
  <si>
    <t>q2_2026_revenue</t>
  </si>
  <si>
    <t>q2_2026_thermal_barrier_revenue</t>
  </si>
  <si>
    <t>q3_2026_adjusted_ebitda_guide_mid</t>
  </si>
  <si>
    <t>q3_2026_revenue_guide_mid</t>
  </si>
  <si>
    <t>revenue_2025_actual</t>
  </si>
  <si>
    <t>Calculations</t>
  </si>
  <si>
    <t>discount_factors</t>
  </si>
  <si>
    <t>ebitda</t>
  </si>
  <si>
    <t>net_cash</t>
  </si>
  <si>
    <t>prev_revenue</t>
  </si>
  <si>
    <t>cash_taxes</t>
  </si>
  <si>
    <t>terminal_enterprise_value</t>
  </si>
  <si>
    <t>revenue_increase</t>
  </si>
  <si>
    <t>present_value_terminal</t>
  </si>
  <si>
    <t>working_capital_investment</t>
  </si>
  <si>
    <t>free_cash_flow</t>
  </si>
  <si>
    <t>present_value_fcf</t>
  </si>
  <si>
    <t>(free_cash_flow / discount_factors)</t>
  </si>
  <si>
    <t>enterprise_value</t>
  </si>
  <si>
    <t>equity_value</t>
  </si>
  <si>
    <t>fair_value</t>
  </si>
  <si>
    <t>upside</t>
  </si>
  <si>
    <t>Outputs</t>
  </si>
  <si>
    <t>Fair value</t>
  </si>
  <si>
    <t>Upside / downside</t>
  </si>
  <si>
    <t>Enterprise value</t>
  </si>
  <si>
    <t>FY2030E adjusted EBITDA</t>
  </si>
  <si>
    <t>Operating DCF bridge ($M)</t>
  </si>
  <si>
    <t>FY2026E</t>
  </si>
  <si>
    <t>FY2027E</t>
  </si>
  <si>
    <t>FY2028E</t>
  </si>
  <si>
    <t>FY2029E</t>
  </si>
  <si>
    <t>FY2030E</t>
  </si>
  <si>
    <t>Adjusted EBITDA</t>
  </si>
  <si>
    <t>Cash taxes</t>
  </si>
  <si>
    <t>Capex</t>
  </si>
  <si>
    <t>Working capital investment</t>
  </si>
  <si>
    <t>Free cash flow</t>
  </si>
  <si>
    <t>Fair value sensitivity (static)</t>
  </si>
  <si>
    <t>Scenarios (reference)</t>
  </si>
  <si>
    <t>base</t>
  </si>
  <si>
    <t/>
  </si>
  <si>
    <t>bear</t>
  </si>
  <si>
    <t>capex = [10, 12, 15, 18, 22], discount_rate = 0.14, ebitda_margin = [-0.04, 0.04, 0.09, 0.13, 0.16], revenue = [205, 240, 285, 330, 380], terminal_ebitda_multiple = 7</t>
  </si>
  <si>
    <t>bull</t>
  </si>
  <si>
    <t>capex = [10, 12, 16, 20, 25], discount_rate = 0.11, ebitda_margin = [0.03, 0.14, 0.2, 0.24, 0.27], revenue = [250, 340, 450, 560, 680], terminal_ebitda_multiple = 13</t>
  </si>
  <si>
    <t>Claim</t>
  </si>
  <si>
    <t>URL</t>
  </si>
  <si>
    <t>Accessed</t>
  </si>
  <si>
    <t>September 24: shares fell 6.69%; no new quantified adverse company disclosure or exact catalyst was verified. Preserve the existing FCF DCF and September 15 operating assumptions. European program revenue, award potential and the 2027 breakeven target remain distinct from firm orders or near-term guidance. The Statesboro sale is not closed, so expected proceeds are not cash. Keep the user's historical EV/sales instructions and the documented methodology conflict visible; do not silently switch methods.</t>
  </si>
  <si>
    <t>2026-09-24</t>
  </si>
  <si>
    <t>September 24 reference ASPN price $5.3; quote refresh timestamp 2026-09-24T15:15:28.035388-06:00. This changes market-relative outputs; price alone does not change operating assumptions.</t>
  </si>
  <si>
    <t>September 15 deck and August 11 conference keep Q3 guidance at $65M-$80M revenue and $7M-$15M adjusted EBITDA; Europe $20M-$30M in 2026 and $40M-$60M target in 2027. The $135M awarded potential is not guidance. Management now targets $200M EBITDA-breakeven revenue in H2 2026 and $175M by end-2027, superseding the historical $245M monitoring threshold. East Providence full restoration remains H1 2027; Statesboro sale agreement expired, bidding reopened, approximately $25M net proceeds intended for MidCap debt may slip into 2027. Do not book pending sale proceeds or uncollected insurance as new cash. Existing recovery DCF retained; current_price migrated from constant to scalar input at $4.86. August 13 13G/A is an investment-manager ownership disclosure, not dilution.</t>
  </si>
  <si>
    <t>https://www.sec.gov/Archives/edgar/data/1145986/000117184326006048/exh_991.htm</t>
  </si>
  <si>
    <t>2026-09-15</t>
  </si>
  <si>
    <t>September 15 reference ASPN share price $4.86; provider quote update 2026-09-15T15:01:38.86299-06:00. Stock-price movement alone does not change the operating forecast.</t>
  </si>
  <si>
    <t>Q2 earnings release reported revenue of $49.8M, adjusted EBITDA of negative $6.6M, Q3 guidance of $65M-$80M revenue and $7M-$15M adjusted EBITDA, and cash plus restricted cash of $153.4M.</t>
  </si>
  <si>
    <t>https://www.sec.gov/Archives/edgar/data/1145986/000117184326005289/exh_991.htm</t>
  </si>
  <si>
    <t>2026-08-11</t>
  </si>
  <si>
    <t>Q2 2026 Form 10-Q reported $49.849M revenue, $20.372M Energy Industrial revenue, $29.477M Thermal Barrier revenue, $151.708M cash and cash equivalents, and 82,988,784 shares outstanding as of August 4, 2026.</t>
  </si>
  <si>
    <t>https://www.sec.gov/Archives/edgar/data/1145986/000119312526340275/aspn-20260630.htm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</si>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</sst>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quot;$&quot;#,##0.0"/>
    <numFmt numFmtId="167"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0" fontId="4" fillId="0" borderId="0" xfId="0" applyFon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B5" s="3" t="s">
        <v>3</v>
      </c>
      <c r="C5" s="3" t="s">
        <v>4</v>
      </c>
      <c r="D5" s="3" t="s">
        <v>5</v>
      </c>
      <c r="E5" s="3" t="s">
        <v>6</v>
      </c>
      <c r="F5" s="3" t="s">
        <v>7</v>
      </c>
    </row>
    <row r="6">
      <c r="A6" s="4" t="s">
        <v>8</v>
      </c>
    </row>
    <row r="7">
      <c r="A7" s="5" t="s">
        <v>9</v>
      </c>
      <c r="B7">
        <v>10</v>
      </c>
      <c r="C7">
        <v>12</v>
      </c>
      <c r="D7">
        <v>15</v>
      </c>
      <c r="E7">
        <v>18</v>
      </c>
      <c r="F7">
        <v>20</v>
      </c>
    </row>
    <row r="8">
      <c r="A8" s="5" t="s">
        <v>10</v>
      </c>
      <c r="B8" s="6">
        <v>0.21</v>
      </c>
    </row>
    <row r="9">
      <c r="A9" s="5" t="s">
        <v>11</v>
      </c>
      <c r="B9" s="7">
        <v>5.3</v>
      </c>
    </row>
    <row r="10">
      <c r="A10" s="5" t="s">
        <v>12</v>
      </c>
      <c r="B10" s="6">
        <v>0.12</v>
      </c>
    </row>
    <row r="11">
      <c r="A11" s="5" t="s">
        <v>13</v>
      </c>
      <c r="B11" s="6">
        <v>0</v>
      </c>
      <c r="C11" s="6">
        <v>0.1</v>
      </c>
      <c r="D11" s="6">
        <v>0.15</v>
      </c>
      <c r="E11" s="6">
        <v>0.18</v>
      </c>
      <c r="F11" s="6">
        <v>0.2</v>
      </c>
    </row>
    <row r="12">
      <c r="A12" s="5" t="s">
        <v>14</v>
      </c>
      <c r="B12">
        <v>235</v>
      </c>
      <c r="C12">
        <v>300</v>
      </c>
      <c r="D12">
        <v>380</v>
      </c>
      <c r="E12">
        <v>460</v>
      </c>
      <c r="F12">
        <v>540</v>
      </c>
    </row>
    <row r="13">
      <c r="A13" s="5" t="s">
        <v>15</v>
      </c>
      <c r="B13">
        <v>10</v>
      </c>
    </row>
    <row r="14">
      <c r="A14" s="5" t="s">
        <v>16</v>
      </c>
      <c r="B14" s="6">
        <v>0.03</v>
      </c>
    </row>
    <row r="15">
      <c r="A15" s="4" t="s">
        <v>17</v>
      </c>
    </row>
    <row r="16">
      <c r="A16" s="5" t="s">
        <v>18</v>
      </c>
      <c r="B16">
        <v>153.421</v>
      </c>
    </row>
    <row r="17">
      <c r="A17" s="5" t="s">
        <v>19</v>
      </c>
      <c r="B17">
        <v>102.618</v>
      </c>
    </row>
    <row r="18">
      <c r="A18" s="5" t="s">
        <v>20</v>
      </c>
      <c r="B18">
        <v>82.989</v>
      </c>
    </row>
    <row r="19">
      <c r="A19" s="5" t="s">
        <v>21</v>
      </c>
      <c r="B19">
        <v>25</v>
      </c>
    </row>
    <row r="20">
      <c r="A20" s="5" t="s">
        <v>22</v>
      </c>
      <c r="B20">
        <v>50</v>
      </c>
    </row>
    <row r="21">
      <c r="A21" s="5" t="s">
        <v>23</v>
      </c>
      <c r="B21">
        <v>244</v>
      </c>
    </row>
    <row r="22">
      <c r="A22" s="5" t="s">
        <v>24</v>
      </c>
      <c r="B22">
        <v>207</v>
      </c>
    </row>
    <row r="23">
      <c r="A23" s="5" t="s">
        <v>25</v>
      </c>
      <c r="B23">
        <v>-6.575</v>
      </c>
    </row>
    <row r="24">
      <c r="A24" s="5" t="s">
        <v>26</v>
      </c>
      <c r="B24">
        <v>20.372</v>
      </c>
    </row>
    <row r="25">
      <c r="A25" s="5" t="s">
        <v>27</v>
      </c>
      <c r="B25">
        <v>49.849</v>
      </c>
    </row>
    <row r="26">
      <c r="A26" s="5" t="s">
        <v>28</v>
      </c>
      <c r="B26">
        <v>29.477</v>
      </c>
    </row>
    <row r="27">
      <c r="A27" s="5" t="s">
        <v>29</v>
      </c>
      <c r="B27">
        <v>11</v>
      </c>
    </row>
    <row r="28">
      <c r="A28" s="5" t="s">
        <v>30</v>
      </c>
      <c r="B28">
        <v>72.5</v>
      </c>
    </row>
    <row r="29">
      <c r="A29" s="5" t="s">
        <v>31</v>
      </c>
      <c r="B29">
        <v>271.1</v>
      </c>
    </row>
    <row r="30">
      <c r="A30" s="4" t="s">
        <v>32</v>
      </c>
    </row>
    <row r="31">
      <c r="A31" s="5" t="s">
        <v>33</v>
      </c>
      <c r="B31" t="str">
        <f>((1+Model!$B$10))</f>
      </c>
      <c r="C31" t="str">
        <f>((1+Model!$B$10)*(1+Model!$B$10)^1)</f>
      </c>
      <c r="D31" t="str">
        <f>((1+Model!$B$10)*(1+Model!$B$10)^2)</f>
      </c>
      <c r="E31" t="str">
        <f>((1+Model!$B$10)*(1+Model!$B$10)^3)</f>
      </c>
      <c r="F31" t="str">
        <f>((1+Model!$B$10)*(1+Model!$B$10)^4)</f>
      </c>
    </row>
    <row r="32">
      <c r="A32" s="5" t="s">
        <v>34</v>
      </c>
      <c r="B32" t="str">
        <f>(Model!$B$12*Model!$B$11)</f>
      </c>
      <c r="C32" t="str">
        <f>(Model!$C$12*Model!$C$11)</f>
      </c>
      <c r="D32" t="str">
        <f>(Model!$D$12*Model!$D$11)</f>
      </c>
      <c r="E32" t="str">
        <f>(Model!$E$12*Model!$E$11)</f>
      </c>
      <c r="F32" t="str">
        <f>(Model!$F$12*Model!$F$11)</f>
      </c>
    </row>
    <row r="33">
      <c r="A33" s="5" t="s">
        <v>35</v>
      </c>
      <c r="B33" t="str">
        <f>(Model!$B$16-Model!$B$17)</f>
      </c>
    </row>
    <row r="34">
      <c r="A34" s="5" t="s">
        <v>36</v>
      </c>
      <c r="B34" t="str">
        <f>Model!$B$29</f>
      </c>
      <c r="C34" t="str">
        <f>Model!$B$12</f>
      </c>
      <c r="D34" t="str">
        <f>Model!$C$12</f>
      </c>
      <c r="E34" t="str">
        <f>Model!$D$12</f>
      </c>
      <c r="F34" t="str">
        <f>Model!$E$12</f>
      </c>
    </row>
    <row r="35">
      <c r="A35" s="5" t="s">
        <v>37</v>
      </c>
      <c r="B35" t="str">
        <f>(MAX(Model!$B$32,0)*Model!$B$8)</f>
      </c>
      <c r="C35" t="str">
        <f>(MAX(Model!$C$32,0)*Model!$B$8)</f>
      </c>
      <c r="D35" t="str">
        <f>(MAX(Model!$D$32,0)*Model!$B$8)</f>
      </c>
      <c r="E35" t="str">
        <f>(MAX(Model!$E$32,0)*Model!$B$8)</f>
      </c>
      <c r="F35" t="str">
        <f>(MAX(Model!$F$32,0)*Model!$B$8)</f>
      </c>
    </row>
    <row r="36">
      <c r="A36" s="5" t="s">
        <v>38</v>
      </c>
      <c r="B36" t="str">
        <f>(Model!$F$32*Model!$B$13)</f>
      </c>
    </row>
    <row r="37">
      <c r="A37" s="5" t="s">
        <v>39</v>
      </c>
      <c r="B37" t="str">
        <f>MAX((Model!$B$12-Model!$B$34),0)</f>
      </c>
      <c r="C37" t="str">
        <f>MAX((Model!$C$12-Model!$C$34),0)</f>
      </c>
      <c r="D37" t="str">
        <f>MAX((Model!$D$12-Model!$D$34),0)</f>
      </c>
      <c r="E37" t="str">
        <f>MAX((Model!$E$12-Model!$E$34),0)</f>
      </c>
      <c r="F37" t="str">
        <f>MAX((Model!$F$12-Model!$F$34),0)</f>
      </c>
    </row>
    <row r="38">
      <c r="A38" s="5" t="s">
        <v>40</v>
      </c>
      <c r="B38" t="str">
        <f>(Model!$B$36/Model!$F$31)</f>
      </c>
    </row>
    <row r="39">
      <c r="A39" s="5" t="s">
        <v>41</v>
      </c>
      <c r="B39" t="str">
        <f>(Model!$B$37*Model!$B$14)</f>
      </c>
      <c r="C39" t="str">
        <f>(Model!$C$37*Model!$B$14)</f>
      </c>
      <c r="D39" t="str">
        <f>(Model!$D$37*Model!$B$14)</f>
      </c>
      <c r="E39" t="str">
        <f>(Model!$E$37*Model!$B$14)</f>
      </c>
      <c r="F39" t="str">
        <f>(Model!$F$37*Model!$B$14)</f>
      </c>
    </row>
    <row r="40">
      <c r="A40" s="5" t="s">
        <v>42</v>
      </c>
      <c r="B40" t="str">
        <f>(((Model!$B$32-Model!$B$35)-Model!$B$7)-Model!$B$39)</f>
      </c>
      <c r="C40" t="str">
        <f>(((Model!$C$32-Model!$C$35)-Model!$C$7)-Model!$C$39)</f>
      </c>
      <c r="D40" t="str">
        <f>(((Model!$D$32-Model!$D$35)-Model!$D$7)-Model!$D$39)</f>
      </c>
      <c r="E40" t="str">
        <f>(((Model!$E$32-Model!$E$35)-Model!$E$7)-Model!$E$39)</f>
      </c>
      <c r="F40" t="str">
        <f>(((Model!$F$32-Model!$F$35)-Model!$F$7)-Model!$F$39)</f>
      </c>
    </row>
    <row r="41">
      <c r="A41" s="5" t="s">
        <v>43</v>
      </c>
      <c r="B41" t="str">
        <f>SUM(Calc!$B$2:$F$2)</f>
      </c>
    </row>
    <row r="42">
      <c r="A42" s="5" t="s">
        <v>45</v>
      </c>
      <c r="B42" t="str">
        <f>(Model!$B$41+Model!$B$38)</f>
      </c>
    </row>
    <row r="43">
      <c r="A43" s="5" t="s">
        <v>46</v>
      </c>
      <c r="B43" t="str">
        <f>(Model!$B$42+Model!$B$33)</f>
      </c>
    </row>
    <row r="44">
      <c r="A44" s="5" t="s">
        <v>47</v>
      </c>
      <c r="B44" t="str">
        <f>(Model!$B$43/Model!$B$18)</f>
      </c>
    </row>
    <row r="45">
      <c r="A45" s="5" t="s">
        <v>48</v>
      </c>
      <c r="B45" t="str">
        <f>((Model!$B$44/Model!$B$9)-1)</f>
      </c>
    </row>
    <row r="46">
      <c r="A46" s="4" t="s">
        <v>49</v>
      </c>
    </row>
    <row r="47">
      <c r="A47" s="8" t="s">
        <v>50</v>
      </c>
      <c r="B47" s="7" t="str">
        <f>Model!$B$44</f>
      </c>
    </row>
    <row r="48">
      <c r="A48" s="5" t="s">
        <v>51</v>
      </c>
      <c r="B48" s="6" t="str">
        <f>Model!$B$45</f>
      </c>
    </row>
    <row r="49">
      <c r="A49" s="5" t="s">
        <v>52</v>
      </c>
      <c r="B49" s="9" t="str">
        <f>Model!$B$42</f>
      </c>
    </row>
    <row r="50">
      <c r="A50" s="5" t="s">
        <v>53</v>
      </c>
      <c r="B50" s="9" t="str">
        <f>Model!$F$32</f>
      </c>
    </row>
    <row r="52">
      <c r="A52" s="4" t="s">
        <v>54</v>
      </c>
    </row>
    <row r="53">
      <c r="B53" s="3" t="s">
        <v>55</v>
      </c>
      <c r="C53" s="3" t="s">
        <v>56</v>
      </c>
      <c r="D53" s="3" t="s">
        <v>57</v>
      </c>
      <c r="E53" s="3" t="s">
        <v>58</v>
      </c>
      <c r="F53" s="3" t="s">
        <v>59</v>
      </c>
    </row>
    <row r="54">
      <c r="A54" s="5" t="s">
        <v>14</v>
      </c>
      <c r="B54" s="10" t="str">
        <f>Model!$B$12</f>
      </c>
      <c r="C54" s="10" t="str">
        <f>Model!$C$12</f>
      </c>
      <c r="D54" s="10" t="str">
        <f>Model!$D$12</f>
      </c>
      <c r="E54" s="10" t="str">
        <f>Model!$E$12</f>
      </c>
      <c r="F54" s="10" t="str">
        <f>Model!$F$12</f>
      </c>
    </row>
    <row r="55">
      <c r="A55" s="5" t="s">
        <v>60</v>
      </c>
      <c r="B55" s="10" t="str">
        <f>Model!$B$32</f>
      </c>
      <c r="C55" s="10" t="str">
        <f>Model!$C$32</f>
      </c>
      <c r="D55" s="10" t="str">
        <f>Model!$D$32</f>
      </c>
      <c r="E55" s="10" t="str">
        <f>Model!$E$32</f>
      </c>
      <c r="F55" s="10" t="str">
        <f>Model!$F$32</f>
      </c>
    </row>
    <row r="56">
      <c r="A56" s="5" t="s">
        <v>61</v>
      </c>
      <c r="B56" s="10" t="str">
        <f>Model!$B$35</f>
      </c>
      <c r="C56" s="10" t="str">
        <f>Model!$C$35</f>
      </c>
      <c r="D56" s="10" t="str">
        <f>Model!$D$35</f>
      </c>
      <c r="E56" s="10" t="str">
        <f>Model!$E$35</f>
      </c>
      <c r="F56" s="10" t="str">
        <f>Model!$F$35</f>
      </c>
    </row>
    <row r="57">
      <c r="A57" s="5" t="s">
        <v>62</v>
      </c>
      <c r="B57" s="10" t="str">
        <f>Model!$B$7</f>
      </c>
      <c r="C57" s="10" t="str">
        <f>Model!$C$7</f>
      </c>
      <c r="D57" s="10" t="str">
        <f>Model!$D$7</f>
      </c>
      <c r="E57" s="10" t="str">
        <f>Model!$E$7</f>
      </c>
      <c r="F57" s="10" t="str">
        <f>Model!$F$7</f>
      </c>
    </row>
    <row r="58">
      <c r="A58" s="5" t="s">
        <v>63</v>
      </c>
      <c r="B58" s="10" t="str">
        <f>Model!$B$39</f>
      </c>
      <c r="C58" s="10" t="str">
        <f>Model!$C$39</f>
      </c>
      <c r="D58" s="10" t="str">
        <f>Model!$D$39</f>
      </c>
      <c r="E58" s="10" t="str">
        <f>Model!$E$39</f>
      </c>
      <c r="F58" s="10" t="str">
        <f>Model!$F$39</f>
      </c>
    </row>
    <row r="59">
      <c r="A59" s="5" t="s">
        <v>64</v>
      </c>
      <c r="B59" s="10" t="str">
        <f>Model!$B$40</f>
      </c>
      <c r="C59" s="10" t="str">
        <f>Model!$C$40</f>
      </c>
      <c r="D59" s="10" t="str">
        <f>Model!$D$40</f>
      </c>
      <c r="E59" s="10" t="str">
        <f>Model!$E$40</f>
      </c>
      <c r="F59" s="10" t="str">
        <f>Model!$F$40</f>
      </c>
    </row>
    <row r="61">
      <c r="A61" s="4" t="s">
        <v>65</v>
      </c>
    </row>
    <row r="62">
      <c r="A62" s="3" t="s">
        <v>15</v>
      </c>
      <c r="B62" s="6">
        <v>0.1</v>
      </c>
      <c r="C62" s="6">
        <v>0.11</v>
      </c>
      <c r="D62" s="6">
        <v>0.12</v>
      </c>
      <c r="E62" s="6">
        <v>0.13</v>
      </c>
      <c r="F62" s="6">
        <v>0.14</v>
      </c>
    </row>
    <row r="63">
      <c r="A63">
        <v>7</v>
      </c>
      <c r="B63" s="7">
        <v>7.347449199654974</v>
      </c>
      <c r="C63" s="7">
        <v>7.05575543460453</v>
      </c>
      <c r="D63" s="7">
        <v>6.77917190898636</v>
      </c>
      <c r="E63" s="7">
        <v>6.516788586240054</v>
      </c>
      <c r="F63" s="7">
        <v>6.267757722507955</v>
      </c>
    </row>
    <row r="64">
      <c r="A64">
        <v>8.5</v>
      </c>
      <c r="B64" s="7">
        <v>8.55952856361385</v>
      </c>
      <c r="C64" s="7">
        <v>8.214211557048305</v>
      </c>
      <c r="D64" s="7">
        <v>7.886826545461231</v>
      </c>
      <c r="E64" s="7">
        <v>7.576291768974039</v>
      </c>
      <c r="F64" s="7">
        <v>7.281599600663976</v>
      </c>
    </row>
    <row r="65">
      <c r="A65">
        <v>10</v>
      </c>
      <c r="B65" s="7">
        <v>9.771607927572724</v>
      </c>
      <c r="C65" s="7">
        <v>9.37266767949208</v>
      </c>
      <c r="D65" s="7">
        <v>8.994481181936102</v>
      </c>
      <c r="E65" s="7">
        <v>8.635794951708025</v>
      </c>
      <c r="F65" s="7">
        <v>8.295441478819997</v>
      </c>
    </row>
    <row r="66">
      <c r="A66">
        <v>11.5</v>
      </c>
      <c r="B66" s="7">
        <v>10.983687291531599</v>
      </c>
      <c r="C66" s="7">
        <v>10.531123801935856</v>
      </c>
      <c r="D66" s="7">
        <v>10.102135818410973</v>
      </c>
      <c r="E66" s="7">
        <v>9.69529813444201</v>
      </c>
      <c r="F66" s="7">
        <v>9.30928335697602</v>
      </c>
    </row>
    <row r="67">
      <c r="A67">
        <v>13</v>
      </c>
      <c r="B67" s="7">
        <v>12.195766655490473</v>
      </c>
      <c r="C67" s="7">
        <v>11.68957992437963</v>
      </c>
      <c r="D67" s="7">
        <v>11.209790454885844</v>
      </c>
      <c r="E67" s="7">
        <v>10.754801317175994</v>
      </c>
      <c r="F67" s="7">
        <v>10.323125235132041</v>
      </c>
    </row>
    <row r="69">
      <c r="A69" s="4" t="s">
        <v>66</v>
      </c>
    </row>
    <row r="70">
      <c r="A70" s="5" t="s">
        <v>67</v>
      </c>
      <c r="B70" t="s">
        <v>68</v>
      </c>
    </row>
    <row r="71">
      <c r="A71" s="5" t="s">
        <v>69</v>
      </c>
      <c r="B71" t="s">
        <v>70</v>
      </c>
    </row>
    <row r="72">
      <c r="A72" s="5" t="s">
        <v>71</v>
      </c>
      <c r="B72" t="s">
        <v>72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88</v>
      </c>
    </row>
    <row r="2">
      <c r="A2" t="s">
        <v>44</v>
      </c>
      <c r="B2" t="str">
        <f>(Model!$B$40/Model!$B$31)</f>
      </c>
      <c r="C2" t="str">
        <f>(Model!$C$40/Model!$C$31)</f>
      </c>
      <c r="D2" t="str">
        <f>(Model!$D$40/Model!$D$31)</f>
      </c>
      <c r="E2" t="str">
        <f>(Model!$E$40/Model!$E$31)</f>
      </c>
      <c r="F2" t="str">
        <f>(Model!$F$40/Model!$F$31)</f>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73</v>
      </c>
      <c r="B1" s="4" t="s">
        <v>74</v>
      </c>
      <c r="C1" s="4" t="s">
        <v>75</v>
      </c>
    </row>
    <row r="2">
      <c r="A2" t="s">
        <v>76</v>
      </c>
      <c r="B2" t="s">
        <v>68</v>
      </c>
      <c r="C2" t="s">
        <v>77</v>
      </c>
    </row>
    <row r="3">
      <c r="A3" t="s">
        <v>78</v>
      </c>
      <c r="B3" t="s">
        <v>68</v>
      </c>
      <c r="C3" t="s">
        <v>77</v>
      </c>
    </row>
    <row r="4">
      <c r="A4" t="s">
        <v>79</v>
      </c>
      <c r="B4" t="s">
        <v>80</v>
      </c>
      <c r="C4" t="s">
        <v>81</v>
      </c>
    </row>
    <row r="5">
      <c r="A5" t="s">
        <v>82</v>
      </c>
      <c r="B5" t="s">
        <v>68</v>
      </c>
      <c r="C5" t="s">
        <v>81</v>
      </c>
    </row>
    <row r="6">
      <c r="A6" t="s">
        <v>83</v>
      </c>
      <c r="B6" t="s">
        <v>84</v>
      </c>
      <c r="C6" t="s">
        <v>85</v>
      </c>
    </row>
    <row r="7">
      <c r="A7" t="s">
        <v>86</v>
      </c>
      <c r="B7" t="s">
        <v>87</v>
      </c>
      <c r="C7" t="s">
        <v>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