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revenue">Model!$B$11:$F$11</definedName>
    <definedName name="cash_and_restricted_cash">Model!$B$15</definedName>
    <definedName name="q2_2026_thermal_barrier_revenue">Model!$B$26</definedName>
    <definedName name="enterprise_value">Model!$B$42</definedName>
    <definedName name="cash_tax_rate">Model!$B$8</definedName>
    <definedName name="q2_2026_revenue">Model!$B$25</definedName>
    <definedName name="net_cash">Model!$B$33</definedName>
    <definedName name="cash_taxes">Model!$B$35:$F$35</definedName>
    <definedName name="working_capital_investment">Model!$B$39:$F$39</definedName>
    <definedName name="fair_value">Model!$B$44</definedName>
    <definedName name="european_thermal_barrier_2027_target_mid">Model!$B$20</definedName>
    <definedName name="terminal_ebitda_multiple">Model!$B$12</definedName>
    <definedName name="working_capital_rate">Model!$B$13</definedName>
    <definedName name="q3_2026_revenue_guide_mid">Model!$B$28</definedName>
    <definedName name="free_cash_flow">Model!$B$40:$F$40</definedName>
    <definedName name="revenue_2025_actual">Model!$B$29</definedName>
    <definedName name="ebitda">Model!$B$32:$F$32</definedName>
    <definedName name="prev_revenue">Model!$B$34:$F$34</definedName>
    <definedName name="terminal_enterprise_value">Model!$B$36</definedName>
    <definedName name="present_value_terminal">Model!$B$38</definedName>
    <definedName name="present_value_fcf">Model!$B$41</definedName>
    <definedName name="upside">Model!$B$45</definedName>
    <definedName name="diluted_shares">Model!$B$18</definedName>
    <definedName name="european_thermal_barrier_2026_guide_mid">Model!$B$19</definedName>
    <definedName name="capex">Model!$B$7:$F$7</definedName>
    <definedName name="q2_2026_adjusted_ebitda">Model!$B$23</definedName>
    <definedName name="discount_factors">Model!$B$31:$F$31</definedName>
    <definedName name="equity_value">Model!$B$43</definedName>
    <definedName name="q3_2026_adjusted_ebitda_guide_mid">Model!$B$27</definedName>
    <definedName name="discount_rate">Model!$B$9</definedName>
    <definedName name="ebitda_margin">Model!$B$10:$F$10</definedName>
    <definedName name="debt">Model!$B$17</definedName>
    <definedName name="q2_2026_energy_industrial_revenue">Model!$B$24</definedName>
    <definedName name="current_price">Model!$B$16</definedName>
    <definedName name="met_coal_price_high_usd_t">Model!$B$21</definedName>
    <definedName name="met_coal_price_low_usd_t">Model!$B$22</definedName>
    <definedName name="revenue_increase">Model!$B$37:$F$37</definedName>
  </definedNames>
  <calcPr calcId="122211" fullCalcOnLoad="true"/>
</workbook>
</file>

<file path=xl/sharedStrings.xml><?xml version="1.0" encoding="utf-8"?>
<sst xmlns="http://schemas.openxmlformats.org/spreadsheetml/2006/main" count="82" uniqueCount="82">
  <si>
    <t>Aspen Aerogels operating DCF valuation</t>
  </si>
  <si>
    <t>Five-year operating DCF updated for Q2 2026. The 2026 revenue base remains $235M after Q2 revenue exceeded prior expectations and Q3 guidance moved to $65M-$80M with positive adjusted EBITDA. Q2 10-Q and transcript evidence support the same recovery path, with European thermal-barrier momentum and customer concentration still important execution risks.</t>
  </si>
  <si>
    <t>As of 2026-08-11  ·  Currency: USD  ·  https://modeledge.ai/model/fm_bef9d3cee9189123cd648e13e106c698</t>
  </si>
  <si>
    <t>FY2026EE</t>
  </si>
  <si>
    <t>FY2027EE</t>
  </si>
  <si>
    <t>FY2028EE</t>
  </si>
  <si>
    <t>FY2029EE</t>
  </si>
  <si>
    <t>FY2030EE</t>
  </si>
  <si>
    <t>Inputs</t>
  </si>
  <si>
    <t>Capital expenditures</t>
  </si>
  <si>
    <t>Cash tax rate on positive EBITDA</t>
  </si>
  <si>
    <t>Discount rate</t>
  </si>
  <si>
    <t>Adjusted EBITDA margin</t>
  </si>
  <si>
    <t>Revenue</t>
  </si>
  <si>
    <t>Terminal EBITDA multiple</t>
  </si>
  <si>
    <t>Working capital investment on revenue growth</t>
  </si>
  <si>
    <t>Constants</t>
  </si>
  <si>
    <t>cash_and_restricted_cash</t>
  </si>
  <si>
    <t>current_price</t>
  </si>
  <si>
    <t>debt</t>
  </si>
  <si>
    <t>diluted_shares</t>
  </si>
  <si>
    <t>european_thermal_barrier_2026_guide_mid</t>
  </si>
  <si>
    <t>european_thermal_barrier_2027_target_mid</t>
  </si>
  <si>
    <t>met_coal_price_high_usd_t</t>
  </si>
  <si>
    <t>met_coal_price_low_usd_t</t>
  </si>
  <si>
    <t>q2_2026_adjusted_ebitda</t>
  </si>
  <si>
    <t>q2_2026_energy_industrial_revenue</t>
  </si>
  <si>
    <t>q2_2026_revenue</t>
  </si>
  <si>
    <t>q2_2026_thermal_barrier_revenue</t>
  </si>
  <si>
    <t>q3_2026_adjusted_ebitda_guide_mid</t>
  </si>
  <si>
    <t>q3_2026_revenue_guide_mid</t>
  </si>
  <si>
    <t>revenue_2025_actual</t>
  </si>
  <si>
    <t>Calculations</t>
  </si>
  <si>
    <t>discount_factors</t>
  </si>
  <si>
    <t>ebitda</t>
  </si>
  <si>
    <t>net_cash</t>
  </si>
  <si>
    <t>prev_revenue</t>
  </si>
  <si>
    <t>cash_taxes</t>
  </si>
  <si>
    <t>terminal_enterprise_value</t>
  </si>
  <si>
    <t>revenue_increase</t>
  </si>
  <si>
    <t>present_value_terminal</t>
  </si>
  <si>
    <t>working_capital_investment</t>
  </si>
  <si>
    <t>free_cash_flow</t>
  </si>
  <si>
    <t>present_value_fcf</t>
  </si>
  <si>
    <t>(free_cash_flow / discount_factors)</t>
  </si>
  <si>
    <t>enterprise_value</t>
  </si>
  <si>
    <t>equity_value</t>
  </si>
  <si>
    <t>fair_value</t>
  </si>
  <si>
    <t>upside</t>
  </si>
  <si>
    <t>Outputs</t>
  </si>
  <si>
    <t>Fair value</t>
  </si>
  <si>
    <t>Upside / downside</t>
  </si>
  <si>
    <t>Enterprise value</t>
  </si>
  <si>
    <t>FY2030E adjusted EBITDA</t>
  </si>
  <si>
    <t>Operating DCF bridge ($M)</t>
  </si>
  <si>
    <t>FY2026E</t>
  </si>
  <si>
    <t>FY2027E</t>
  </si>
  <si>
    <t>FY2028E</t>
  </si>
  <si>
    <t>FY2029E</t>
  </si>
  <si>
    <t>FY2030E</t>
  </si>
  <si>
    <t>Adjusted EBITDA</t>
  </si>
  <si>
    <t>Cash taxes</t>
  </si>
  <si>
    <t>Capex</t>
  </si>
  <si>
    <t>Working capital investment</t>
  </si>
  <si>
    <t>Free cash flow</t>
  </si>
  <si>
    <t>Fair value sensitivity (static)</t>
  </si>
  <si>
    <t>Scenarios (reference)</t>
  </si>
  <si>
    <t>base</t>
  </si>
  <si>
    <t/>
  </si>
  <si>
    <t>bear</t>
  </si>
  <si>
    <t>capex = [10, 12, 15, 18, 22], discount_rate = 0.14, ebitda_margin = [-0.04, 0.04, 0.09, 0.13, 0.16], revenue = [205, 240, 285, 330, 380], terminal_ebitda_multiple = 7</t>
  </si>
  <si>
    <t>bull</t>
  </si>
  <si>
    <t>capex = [10, 12, 16, 20, 25], discount_rate = 0.11, ebitda_margin = [0.03, 0.14, 0.2, 0.24, 0.27], revenue = [250, 340, 450, 560, 680], terminal_ebitda_multiple = 13</t>
  </si>
  <si>
    <t>Claim</t>
  </si>
  <si>
    <t>URL</t>
  </si>
  <si>
    <t>Accessed</t>
  </si>
  <si>
    <t>Q2 earnings release reported revenue of $49.8M, adjusted EBITDA of negative $6.6M, Q3 guidance of $65M-$80M revenue and $7M-$15M adjusted EBITDA, and cash plus restricted cash of $153.4M.</t>
  </si>
  <si>
    <t>https://www.sec.gov/Archives/edgar/data/1145986/000117184326005289/exh_991.htm</t>
  </si>
  <si>
    <t>2026-08-11</t>
  </si>
  <si>
    <t>Q2 2026 Form 10-Q reported $49.849M revenue, $20.372M Energy Industrial revenue, $29.477M Thermal Barrier revenue, $151.708M cash and cash equivalents, and 82,988,784 shares outstanding as of August 4, 2026.</t>
  </si>
  <si>
    <t>https://www.sec.gov/Archives/edgar/data/1145986/000119312526340275/aspn-20260630.htm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</si>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</sst>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quot;$&quot;#,##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0" fontId="4" fillId="0" borderId="0" xfId="0" applyFon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c r="C5" s="3" t="s">
        <v>4</v>
      </c>
      <c r="D5" s="3" t="s">
        <v>5</v>
      </c>
      <c r="E5" s="3" t="s">
        <v>6</v>
      </c>
      <c r="F5" s="3" t="s">
        <v>7</v>
      </c>
    </row>
    <row r="6">
      <c r="A6" s="4" t="s">
        <v>8</v>
      </c>
    </row>
    <row r="7">
      <c r="A7" s="5" t="s">
        <v>9</v>
      </c>
      <c r="B7">
        <v>10</v>
      </c>
      <c r="C7">
        <v>12</v>
      </c>
      <c r="D7">
        <v>15</v>
      </c>
      <c r="E7">
        <v>18</v>
      </c>
      <c r="F7">
        <v>20</v>
      </c>
    </row>
    <row r="8">
      <c r="A8" s="5" t="s">
        <v>10</v>
      </c>
      <c r="B8" s="6">
        <v>0.21</v>
      </c>
    </row>
    <row r="9">
      <c r="A9" s="5" t="s">
        <v>11</v>
      </c>
      <c r="B9" s="6">
        <v>0.12</v>
      </c>
    </row>
    <row r="10">
      <c r="A10" s="5" t="s">
        <v>12</v>
      </c>
      <c r="B10" s="6">
        <v>0</v>
      </c>
      <c r="C10" s="6">
        <v>0.1</v>
      </c>
      <c r="D10" s="6">
        <v>0.15</v>
      </c>
      <c r="E10" s="6">
        <v>0.18</v>
      </c>
      <c r="F10" s="6">
        <v>0.2</v>
      </c>
    </row>
    <row r="11">
      <c r="A11" s="5" t="s">
        <v>13</v>
      </c>
      <c r="B11">
        <v>235</v>
      </c>
      <c r="C11">
        <v>300</v>
      </c>
      <c r="D11">
        <v>380</v>
      </c>
      <c r="E11">
        <v>460</v>
      </c>
      <c r="F11">
        <v>540</v>
      </c>
    </row>
    <row r="12">
      <c r="A12" s="5" t="s">
        <v>14</v>
      </c>
      <c r="B12">
        <v>10</v>
      </c>
    </row>
    <row r="13">
      <c r="A13" s="5" t="s">
        <v>15</v>
      </c>
      <c r="B13" s="6">
        <v>0.03</v>
      </c>
    </row>
    <row r="14">
      <c r="A14" s="4" t="s">
        <v>16</v>
      </c>
    </row>
    <row r="15">
      <c r="A15" s="5" t="s">
        <v>17</v>
      </c>
      <c r="B15">
        <v>153.421</v>
      </c>
    </row>
    <row r="16">
      <c r="A16" s="5" t="s">
        <v>18</v>
      </c>
      <c r="B16">
        <v>6.29</v>
      </c>
    </row>
    <row r="17">
      <c r="A17" s="5" t="s">
        <v>19</v>
      </c>
      <c r="B17">
        <v>102.618</v>
      </c>
    </row>
    <row r="18">
      <c r="A18" s="5" t="s">
        <v>20</v>
      </c>
      <c r="B18">
        <v>82.989</v>
      </c>
    </row>
    <row r="19">
      <c r="A19" s="5" t="s">
        <v>21</v>
      </c>
      <c r="B19">
        <v>25</v>
      </c>
    </row>
    <row r="20">
      <c r="A20" s="5" t="s">
        <v>22</v>
      </c>
      <c r="B20">
        <v>50</v>
      </c>
    </row>
    <row r="21">
      <c r="A21" s="5" t="s">
        <v>23</v>
      </c>
      <c r="B21">
        <v>244</v>
      </c>
    </row>
    <row r="22">
      <c r="A22" s="5" t="s">
        <v>24</v>
      </c>
      <c r="B22">
        <v>207</v>
      </c>
    </row>
    <row r="23">
      <c r="A23" s="5" t="s">
        <v>25</v>
      </c>
      <c r="B23">
        <v>-6.575</v>
      </c>
    </row>
    <row r="24">
      <c r="A24" s="5" t="s">
        <v>26</v>
      </c>
      <c r="B24">
        <v>20.372</v>
      </c>
    </row>
    <row r="25">
      <c r="A25" s="5" t="s">
        <v>27</v>
      </c>
      <c r="B25">
        <v>49.849</v>
      </c>
    </row>
    <row r="26">
      <c r="A26" s="5" t="s">
        <v>28</v>
      </c>
      <c r="B26">
        <v>29.477</v>
      </c>
    </row>
    <row r="27">
      <c r="A27" s="5" t="s">
        <v>29</v>
      </c>
      <c r="B27">
        <v>11</v>
      </c>
    </row>
    <row r="28">
      <c r="A28" s="5" t="s">
        <v>30</v>
      </c>
      <c r="B28">
        <v>72.5</v>
      </c>
    </row>
    <row r="29">
      <c r="A29" s="5" t="s">
        <v>31</v>
      </c>
      <c r="B29">
        <v>271.1</v>
      </c>
    </row>
    <row r="30">
      <c r="A30" s="4" t="s">
        <v>32</v>
      </c>
    </row>
    <row r="31">
      <c r="A31" s="5" t="s">
        <v>33</v>
      </c>
      <c r="B31" t="str">
        <f>((1+Model!$B$9))</f>
      </c>
      <c r="C31" t="str">
        <f>((1+Model!$B$9)*(1+Model!$B$9)^1)</f>
      </c>
      <c r="D31" t="str">
        <f>((1+Model!$B$9)*(1+Model!$B$9)^2)</f>
      </c>
      <c r="E31" t="str">
        <f>((1+Model!$B$9)*(1+Model!$B$9)^3)</f>
      </c>
      <c r="F31" t="str">
        <f>((1+Model!$B$9)*(1+Model!$B$9)^4)</f>
      </c>
    </row>
    <row r="32">
      <c r="A32" s="5" t="s">
        <v>34</v>
      </c>
      <c r="B32" t="str">
        <f>(Model!$B$11*Model!$B$10)</f>
      </c>
      <c r="C32" t="str">
        <f>(Model!$C$11*Model!$C$10)</f>
      </c>
      <c r="D32" t="str">
        <f>(Model!$D$11*Model!$D$10)</f>
      </c>
      <c r="E32" t="str">
        <f>(Model!$E$11*Model!$E$10)</f>
      </c>
      <c r="F32" t="str">
        <f>(Model!$F$11*Model!$F$10)</f>
      </c>
    </row>
    <row r="33">
      <c r="A33" s="5" t="s">
        <v>35</v>
      </c>
      <c r="B33" t="str">
        <f>(Model!$B$15-Model!$B$17)</f>
      </c>
    </row>
    <row r="34">
      <c r="A34" s="5" t="s">
        <v>36</v>
      </c>
      <c r="B34" t="str">
        <f>Model!$B$29</f>
      </c>
      <c r="C34" t="str">
        <f>Model!$B$11</f>
      </c>
      <c r="D34" t="str">
        <f>Model!$C$11</f>
      </c>
      <c r="E34" t="str">
        <f>Model!$D$11</f>
      </c>
      <c r="F34" t="str">
        <f>Model!$E$11</f>
      </c>
    </row>
    <row r="35">
      <c r="A35" s="5" t="s">
        <v>37</v>
      </c>
      <c r="B35" t="str">
        <f>(MAX(Model!$B$32,0)*Model!$B$8)</f>
      </c>
      <c r="C35" t="str">
        <f>(MAX(Model!$C$32,0)*Model!$B$8)</f>
      </c>
      <c r="D35" t="str">
        <f>(MAX(Model!$D$32,0)*Model!$B$8)</f>
      </c>
      <c r="E35" t="str">
        <f>(MAX(Model!$E$32,0)*Model!$B$8)</f>
      </c>
      <c r="F35" t="str">
        <f>(MAX(Model!$F$32,0)*Model!$B$8)</f>
      </c>
    </row>
    <row r="36">
      <c r="A36" s="5" t="s">
        <v>38</v>
      </c>
      <c r="B36" t="str">
        <f>(Model!$F$32*Model!$B$12)</f>
      </c>
    </row>
    <row r="37">
      <c r="A37" s="5" t="s">
        <v>39</v>
      </c>
      <c r="B37" t="str">
        <f>MAX((Model!$B$11-Model!$B$34),0)</f>
      </c>
      <c r="C37" t="str">
        <f>MAX((Model!$C$11-Model!$C$34),0)</f>
      </c>
      <c r="D37" t="str">
        <f>MAX((Model!$D$11-Model!$D$34),0)</f>
      </c>
      <c r="E37" t="str">
        <f>MAX((Model!$E$11-Model!$E$34),0)</f>
      </c>
      <c r="F37" t="str">
        <f>MAX((Model!$F$11-Model!$F$34),0)</f>
      </c>
    </row>
    <row r="38">
      <c r="A38" s="5" t="s">
        <v>40</v>
      </c>
      <c r="B38" t="str">
        <f>(Model!$B$36/Model!$F$31)</f>
      </c>
    </row>
    <row r="39">
      <c r="A39" s="5" t="s">
        <v>41</v>
      </c>
      <c r="B39" t="str">
        <f>(Model!$B$37*Model!$B$13)</f>
      </c>
      <c r="C39" t="str">
        <f>(Model!$C$37*Model!$B$13)</f>
      </c>
      <c r="D39" t="str">
        <f>(Model!$D$37*Model!$B$13)</f>
      </c>
      <c r="E39" t="str">
        <f>(Model!$E$37*Model!$B$13)</f>
      </c>
      <c r="F39" t="str">
        <f>(Model!$F$37*Model!$B$13)</f>
      </c>
    </row>
    <row r="40">
      <c r="A40" s="5" t="s">
        <v>42</v>
      </c>
      <c r="B40" t="str">
        <f>(((Model!$B$32-Model!$B$35)-Model!$B$7)-Model!$B$39)</f>
      </c>
      <c r="C40" t="str">
        <f>(((Model!$C$32-Model!$C$35)-Model!$C$7)-Model!$C$39)</f>
      </c>
      <c r="D40" t="str">
        <f>(((Model!$D$32-Model!$D$35)-Model!$D$7)-Model!$D$39)</f>
      </c>
      <c r="E40" t="str">
        <f>(((Model!$E$32-Model!$E$35)-Model!$E$7)-Model!$E$39)</f>
      </c>
      <c r="F40" t="str">
        <f>(((Model!$F$32-Model!$F$35)-Model!$F$7)-Model!$F$39)</f>
      </c>
    </row>
    <row r="41">
      <c r="A41" s="5" t="s">
        <v>43</v>
      </c>
      <c r="B41" t="str">
        <f>SUM(Calc!$B$2:$F$2)</f>
      </c>
    </row>
    <row r="42">
      <c r="A42" s="5" t="s">
        <v>45</v>
      </c>
      <c r="B42" t="str">
        <f>(Model!$B$41+Model!$B$38)</f>
      </c>
    </row>
    <row r="43">
      <c r="A43" s="5" t="s">
        <v>46</v>
      </c>
      <c r="B43" t="str">
        <f>(Model!$B$42+Model!$B$33)</f>
      </c>
    </row>
    <row r="44">
      <c r="A44" s="5" t="s">
        <v>47</v>
      </c>
      <c r="B44" t="str">
        <f>(Model!$B$43/Model!$B$18)</f>
      </c>
    </row>
    <row r="45">
      <c r="A45" s="5" t="s">
        <v>48</v>
      </c>
      <c r="B45" t="str">
        <f>((Model!$B$44/Model!$B$16)-1)</f>
      </c>
    </row>
    <row r="46">
      <c r="A46" s="4" t="s">
        <v>49</v>
      </c>
    </row>
    <row r="47">
      <c r="A47" s="7" t="s">
        <v>50</v>
      </c>
      <c r="B47" s="8" t="str">
        <f>Model!$B$44</f>
      </c>
    </row>
    <row r="48">
      <c r="A48" s="5" t="s">
        <v>51</v>
      </c>
      <c r="B48" s="6" t="str">
        <f>Model!$B$45</f>
      </c>
    </row>
    <row r="49">
      <c r="A49" s="5" t="s">
        <v>52</v>
      </c>
      <c r="B49" s="9" t="str">
        <f>Model!$B$42</f>
      </c>
    </row>
    <row r="50">
      <c r="A50" s="5" t="s">
        <v>53</v>
      </c>
      <c r="B50" s="9" t="str">
        <f>Model!$F$32</f>
      </c>
    </row>
    <row r="52">
      <c r="A52" s="4" t="s">
        <v>54</v>
      </c>
    </row>
    <row r="53">
      <c r="B53" s="3" t="s">
        <v>55</v>
      </c>
      <c r="C53" s="3" t="s">
        <v>56</v>
      </c>
      <c r="D53" s="3" t="s">
        <v>57</v>
      </c>
      <c r="E53" s="3" t="s">
        <v>58</v>
      </c>
      <c r="F53" s="3" t="s">
        <v>59</v>
      </c>
    </row>
    <row r="54">
      <c r="A54" s="5" t="s">
        <v>13</v>
      </c>
      <c r="B54" s="10" t="str">
        <f>Model!$B$11</f>
      </c>
      <c r="C54" s="10" t="str">
        <f>Model!$C$11</f>
      </c>
      <c r="D54" s="10" t="str">
        <f>Model!$D$11</f>
      </c>
      <c r="E54" s="10" t="str">
        <f>Model!$E$11</f>
      </c>
      <c r="F54" s="10" t="str">
        <f>Model!$F$11</f>
      </c>
    </row>
    <row r="55">
      <c r="A55" s="5" t="s">
        <v>60</v>
      </c>
      <c r="B55" s="10" t="str">
        <f>Model!$B$32</f>
      </c>
      <c r="C55" s="10" t="str">
        <f>Model!$C$32</f>
      </c>
      <c r="D55" s="10" t="str">
        <f>Model!$D$32</f>
      </c>
      <c r="E55" s="10" t="str">
        <f>Model!$E$32</f>
      </c>
      <c r="F55" s="10" t="str">
        <f>Model!$F$32</f>
      </c>
    </row>
    <row r="56">
      <c r="A56" s="5" t="s">
        <v>61</v>
      </c>
      <c r="B56" s="10" t="str">
        <f>Model!$B$35</f>
      </c>
      <c r="C56" s="10" t="str">
        <f>Model!$C$35</f>
      </c>
      <c r="D56" s="10" t="str">
        <f>Model!$D$35</f>
      </c>
      <c r="E56" s="10" t="str">
        <f>Model!$E$35</f>
      </c>
      <c r="F56" s="10" t="str">
        <f>Model!$F$35</f>
      </c>
    </row>
    <row r="57">
      <c r="A57" s="5" t="s">
        <v>62</v>
      </c>
      <c r="B57" s="10" t="str">
        <f>Model!$B$7</f>
      </c>
      <c r="C57" s="10" t="str">
        <f>Model!$C$7</f>
      </c>
      <c r="D57" s="10" t="str">
        <f>Model!$D$7</f>
      </c>
      <c r="E57" s="10" t="str">
        <f>Model!$E$7</f>
      </c>
      <c r="F57" s="10" t="str">
        <f>Model!$F$7</f>
      </c>
    </row>
    <row r="58">
      <c r="A58" s="5" t="s">
        <v>63</v>
      </c>
      <c r="B58" s="10" t="str">
        <f>Model!$B$39</f>
      </c>
      <c r="C58" s="10" t="str">
        <f>Model!$C$39</f>
      </c>
      <c r="D58" s="10" t="str">
        <f>Model!$D$39</f>
      </c>
      <c r="E58" s="10" t="str">
        <f>Model!$E$39</f>
      </c>
      <c r="F58" s="10" t="str">
        <f>Model!$F$39</f>
      </c>
    </row>
    <row r="59">
      <c r="A59" s="5" t="s">
        <v>64</v>
      </c>
      <c r="B59" s="10" t="str">
        <f>Model!$B$40</f>
      </c>
      <c r="C59" s="10" t="str">
        <f>Model!$C$40</f>
      </c>
      <c r="D59" s="10" t="str">
        <f>Model!$D$40</f>
      </c>
      <c r="E59" s="10" t="str">
        <f>Model!$E$40</f>
      </c>
      <c r="F59" s="10" t="str">
        <f>Model!$F$40</f>
      </c>
    </row>
    <row r="61">
      <c r="A61" s="4" t="s">
        <v>65</v>
      </c>
    </row>
    <row r="62">
      <c r="A62" s="3" t="s">
        <v>14</v>
      </c>
      <c r="B62" s="6">
        <v>0.1</v>
      </c>
      <c r="C62" s="6">
        <v>0.11</v>
      </c>
      <c r="D62" s="6">
        <v>0.12</v>
      </c>
      <c r="E62" s="6">
        <v>0.13</v>
      </c>
      <c r="F62" s="6">
        <v>0.14</v>
      </c>
    </row>
    <row r="63">
      <c r="A63">
        <v>7</v>
      </c>
      <c r="B63" s="8">
        <v>7.347449199654974</v>
      </c>
      <c r="C63" s="8">
        <v>7.05575543460453</v>
      </c>
      <c r="D63" s="8">
        <v>6.77917190898636</v>
      </c>
      <c r="E63" s="8">
        <v>6.516788586240054</v>
      </c>
      <c r="F63" s="8">
        <v>6.267757722507955</v>
      </c>
    </row>
    <row r="64">
      <c r="A64">
        <v>8.5</v>
      </c>
      <c r="B64" s="8">
        <v>8.55952856361385</v>
      </c>
      <c r="C64" s="8">
        <v>8.214211557048305</v>
      </c>
      <c r="D64" s="8">
        <v>7.886826545461231</v>
      </c>
      <c r="E64" s="8">
        <v>7.576291768974039</v>
      </c>
      <c r="F64" s="8">
        <v>7.281599600663976</v>
      </c>
    </row>
    <row r="65">
      <c r="A65">
        <v>10</v>
      </c>
      <c r="B65" s="8">
        <v>9.771607927572724</v>
      </c>
      <c r="C65" s="8">
        <v>9.37266767949208</v>
      </c>
      <c r="D65" s="8">
        <v>8.994481181936102</v>
      </c>
      <c r="E65" s="8">
        <v>8.635794951708025</v>
      </c>
      <c r="F65" s="8">
        <v>8.295441478819997</v>
      </c>
    </row>
    <row r="66">
      <c r="A66">
        <v>11.5</v>
      </c>
      <c r="B66" s="8">
        <v>10.983687291531599</v>
      </c>
      <c r="C66" s="8">
        <v>10.531123801935856</v>
      </c>
      <c r="D66" s="8">
        <v>10.102135818410973</v>
      </c>
      <c r="E66" s="8">
        <v>9.69529813444201</v>
      </c>
      <c r="F66" s="8">
        <v>9.30928335697602</v>
      </c>
    </row>
    <row r="67">
      <c r="A67">
        <v>13</v>
      </c>
      <c r="B67" s="8">
        <v>12.195766655490473</v>
      </c>
      <c r="C67" s="8">
        <v>11.68957992437963</v>
      </c>
      <c r="D67" s="8">
        <v>11.209790454885844</v>
      </c>
      <c r="E67" s="8">
        <v>10.754801317175994</v>
      </c>
      <c r="F67" s="8">
        <v>10.323125235132041</v>
      </c>
    </row>
    <row r="69">
      <c r="A69" s="4" t="s">
        <v>66</v>
      </c>
    </row>
    <row r="70">
      <c r="A70" s="5" t="s">
        <v>67</v>
      </c>
      <c r="B70" t="s">
        <v>68</v>
      </c>
    </row>
    <row r="71">
      <c r="A71" s="5" t="s">
        <v>69</v>
      </c>
      <c r="B71" t="s">
        <v>70</v>
      </c>
    </row>
    <row r="72">
      <c r="A72" s="5" t="s">
        <v>71</v>
      </c>
      <c r="B72" t="s">
        <v>72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81</v>
      </c>
    </row>
    <row r="2">
      <c r="A2" t="s">
        <v>44</v>
      </c>
      <c r="B2" t="str">
        <f>(Model!$B$40/Model!$B$31)</f>
      </c>
      <c r="C2" t="str">
        <f>(Model!$C$40/Model!$C$31)</f>
      </c>
      <c r="D2" t="str">
        <f>(Model!$D$40/Model!$D$31)</f>
      </c>
      <c r="E2" t="str">
        <f>(Model!$E$40/Model!$E$31)</f>
      </c>
      <c r="F2" t="str">
        <f>(Model!$F$40/Model!$F$31)</f>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73</v>
      </c>
      <c r="B1" s="4" t="s">
        <v>74</v>
      </c>
      <c r="C1" s="4" t="s">
        <v>75</v>
      </c>
    </row>
    <row r="2">
      <c r="A2" t="s">
        <v>76</v>
      </c>
      <c r="B2" t="s">
        <v>77</v>
      </c>
      <c r="C2" t="s">
        <v>78</v>
      </c>
    </row>
    <row r="3">
      <c r="A3" t="s">
        <v>79</v>
      </c>
      <c r="B3" t="s">
        <v>80</v>
      </c>
      <c r="C3" t="s">
        <v>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