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fair_value">Model!$B$60</definedName>
    <definedName name="upside">Model!$B$62</definedName>
    <definedName name="services_gm">Model!$B$19</definedName>
    <definedName name="net_cash">Model!$B$14</definedName>
    <definedName name="nine_mo_2026_fcf">Model!$B$30</definedName>
    <definedName name="q3_2026_eps">Model!$B$32</definedName>
    <definedName name="q3_2026_services">Model!$B$34</definedName>
    <definedName name="services_gp">Model!$B$39</definedName>
    <definedName name="fy27_pretax">Model!$B$52</definedName>
    <definedName name="enterprise_value">Model!$B$54</definedName>
    <definedName name="fcf_conversion">Model!$B$10</definedName>
    <definedName name="services_opex">Model!$B$42</definedName>
    <definedName name="diluted_shares">Model!$B$9</definedName>
    <definedName name="fy27_opex">Model!$B$11</definedName>
    <definedName name="products_gm">Model!$B$17</definedName>
    <definedName name="fy2025_ebitda">Model!$B$22</definedName>
    <definedName name="fy2025_opex">Model!$B$25</definedName>
    <definedName name="fy2025_revenue">Model!$B$27</definedName>
    <definedName name="fy2025_services_gm">Model!$B$29</definedName>
    <definedName name="products_gp">Model!$B$38</definedName>
    <definedName name="tax_rate">Model!$B$20</definedName>
    <definedName name="fy2025_ni">Model!$B$24</definedName>
    <definedName name="fy2025_services">Model!$B$28</definedName>
    <definedName name="q3_2026_revenue">Model!$B$33</definedName>
    <definedName name="services_ebit">Model!$B$45</definedName>
    <definedName name="products_ev">Model!$B$47</definedName>
    <definedName name="fy27_ebit">Model!$B$48</definedName>
    <definedName name="current_ev_ebit">Model!$B$50</definedName>
    <definedName name="services_ev_ebit">Model!$B$18</definedName>
    <definedName name="current_price">Model!$B$7</definedName>
    <definedName name="products_ev_ebit">Model!$B$16</definedName>
    <definedName name="products_opex">Model!$B$41</definedName>
    <definedName name="fy27_eps">Model!$B$58</definedName>
    <definedName name="fcf_yield">Model!$B$61</definedName>
    <definedName name="da">Model!$B$8</definedName>
    <definedName name="fy2025_products_gm">Model!$B$26</definedName>
    <definedName name="nine_mo_2026_revenue">Model!$B$31</definedName>
    <definedName name="current_equity_value">Model!$B$36</definedName>
    <definedName name="fy27_revenue">Model!$B$37</definedName>
    <definedName name="company_gm">Model!$B$46</definedName>
    <definedName name="services_ebit_share">Model!$B$53</definedName>
    <definedName name="fy27_ni">Model!$B$55</definedName>
    <definedName name="fy27_products_rev">Model!$B$12</definedName>
    <definedName name="oie">Model!$B$15</definedName>
    <definedName name="fy27_gp">Model!$B$43</definedName>
    <definedName name="products_ebit">Model!$B$44</definedName>
    <definedName name="fy27_ebitda">Model!$B$51</definedName>
    <definedName name="blended_ev_ebit">Model!$B$56</definedName>
    <definedName name="implied_equity_value">Model!$B$57</definedName>
    <definedName name="fy27_services_rev">Model!$B$13</definedName>
    <definedName name="fy2025_fcf">Model!$B$23</definedName>
    <definedName name="current_ev">Model!$B$40</definedName>
    <definedName name="services_ev">Model!$B$49</definedName>
    <definedName name="fy27_fcf">Model!$B$59</definedName>
  </definedNames>
  <calcPr calcId="122211" fullCalcOnLoad="true"/>
</workbook>
</file>

<file path=xl/sharedStrings.xml><?xml version="1.0" encoding="utf-8"?>
<sst xmlns="http://schemas.openxmlformats.org/spreadsheetml/2006/main" count="107" uniqueCount="107">
  <si>
    <t>Apple Products/Services SOTP</t>
  </si>
  <si>
    <t xml:space="preserve">Sum-of-parts on FY2027E GAAP EBIT split between Products and Services. Each segment's EBIT is gross profit minus opex allocated by revenue. Products is capitalized at a hardware EV/EBIT; Services at a software-like EV/EBIT; net cash is added. This is not an Intel/Micron through-cycle FCF yield, not a bank P/TBV, not a chemicals EV/EBITDA, not SharkNinja Adj. EBITDA, not STIM EV/Sales, not AMD FY27 EPS, and not NVIDIA NTM nGAAP P/E. Apple discloses Products vs Services sales and gross margin, reports GAAP, and Services is about half of EBIT on about a quarter of sales. iPhone 17 / Siri AI / Ternus CEO transition are the 2026 overlay, not the valuation identity.
</t>
  </si>
  <si>
    <t>As of 2026-08-26  ·  Currency: USD  ·  https://modeledge.ai/model/fm_d590061658067ec0970aaa3b7e548bed</t>
  </si>
  <si>
    <t>Valuation</t>
  </si>
  <si>
    <t>Inputs</t>
  </si>
  <si>
    <t>Current share price</t>
  </si>
  <si>
    <t>D&amp;A</t>
  </si>
  <si>
    <t>Diluted shares</t>
  </si>
  <si>
    <t>FCF / net income</t>
  </si>
  <si>
    <t>FY2027E operating expenses</t>
  </si>
  <si>
    <t>FY2027E Products revenue</t>
  </si>
  <si>
    <t>FY2027E Services revenue</t>
  </si>
  <si>
    <t>Net cash</t>
  </si>
  <si>
    <t>Other income net</t>
  </si>
  <si>
    <t>Products EV/EBIT</t>
  </si>
  <si>
    <t>Products gross margin</t>
  </si>
  <si>
    <t>Services EV/EBIT</t>
  </si>
  <si>
    <t>Services gross margin</t>
  </si>
  <si>
    <t>Tax rate</t>
  </si>
  <si>
    <t>Constants</t>
  </si>
  <si>
    <t>fy2025_ebitda</t>
  </si>
  <si>
    <t>fy2025_fcf</t>
  </si>
  <si>
    <t>fy2025_ni</t>
  </si>
  <si>
    <t>fy2025_opex</t>
  </si>
  <si>
    <t>fy2025_products_gm</t>
  </si>
  <si>
    <t>fy2025_revenue</t>
  </si>
  <si>
    <t>fy2025_services</t>
  </si>
  <si>
    <t>fy2025_services_gm</t>
  </si>
  <si>
    <t>nine_mo_2026_fcf</t>
  </si>
  <si>
    <t>nine_mo_2026_revenue</t>
  </si>
  <si>
    <t>q3_2026_eps</t>
  </si>
  <si>
    <t>q3_2026_revenue</t>
  </si>
  <si>
    <t>q3_2026_services</t>
  </si>
  <si>
    <t>Calculations</t>
  </si>
  <si>
    <t>current_equity_value</t>
  </si>
  <si>
    <t>fy27_revenue</t>
  </si>
  <si>
    <t>products_gp</t>
  </si>
  <si>
    <t>services_gp</t>
  </si>
  <si>
    <t>current_ev</t>
  </si>
  <si>
    <t>products_opex</t>
  </si>
  <si>
    <t>services_opex</t>
  </si>
  <si>
    <t>fy27_gp</t>
  </si>
  <si>
    <t>products_ebit</t>
  </si>
  <si>
    <t>services_ebit</t>
  </si>
  <si>
    <t>company_gm</t>
  </si>
  <si>
    <t>products_ev</t>
  </si>
  <si>
    <t>fy27_ebit</t>
  </si>
  <si>
    <t>services_ev</t>
  </si>
  <si>
    <t>current_ev_ebit</t>
  </si>
  <si>
    <t>fy27_ebitda</t>
  </si>
  <si>
    <t>fy27_pretax</t>
  </si>
  <si>
    <t>services_ebit_share</t>
  </si>
  <si>
    <t>enterprise_value</t>
  </si>
  <si>
    <t>fy27_ni</t>
  </si>
  <si>
    <t>blended_ev_ebit</t>
  </si>
  <si>
    <t>implied_equity_value</t>
  </si>
  <si>
    <t>fy27_eps</t>
  </si>
  <si>
    <t>fy27_fcf</t>
  </si>
  <si>
    <t>fair_value</t>
  </si>
  <si>
    <t>fcf_yield</t>
  </si>
  <si>
    <t>upside</t>
  </si>
  <si>
    <t>Outputs</t>
  </si>
  <si>
    <t>Fair value per share</t>
  </si>
  <si>
    <t>Upside/downside</t>
  </si>
  <si>
    <t>FY2027E GAAP EPS</t>
  </si>
  <si>
    <t>FY2027E EBIT</t>
  </si>
  <si>
    <t>FY2027E EBITDA</t>
  </si>
  <si>
    <t>FY2027E free cash flow</t>
  </si>
  <si>
    <t>Products EBIT</t>
  </si>
  <si>
    <t>Services EBIT</t>
  </si>
  <si>
    <t>Services share of EBIT</t>
  </si>
  <si>
    <t>Implied equity value</t>
  </si>
  <si>
    <t>Implied EV/EBIT</t>
  </si>
  <si>
    <t>Market EV/FY27E EBIT</t>
  </si>
  <si>
    <t>FY27E FCF yield at implied equity</t>
  </si>
  <si>
    <t>Scenarios (reference)</t>
  </si>
  <si>
    <t>base</t>
  </si>
  <si>
    <t/>
  </si>
  <si>
    <t>bear</t>
  </si>
  <si>
    <t>diluted_shares = 14.72, fcf_conversion = 0.92, fy27_opex = 82, fy27_products_rev = 355, fy27_services_rev = 126, products_ev_ebit = 16, products_gm = 0.36, services_ev_ebit = 24, services_gm = 0.74</t>
  </si>
  <si>
    <t>bull</t>
  </si>
  <si>
    <t>diluted_shares = 14.4, fcf_conversion = 1.08, fy27_opex = 76, fy27_products_rev = 392, fy27_services_rev = 150, products_ev_ebit = 26, products_gm = 0.385, services_ev_ebit = 38, services_gm = 0.765</t>
  </si>
  <si>
    <t>Claim</t>
  </si>
  <si>
    <t>URL</t>
  </si>
  <si>
    <t>Accessed</t>
  </si>
  <si>
    <t>Q3 FY2026 (ended 27 Jun 2026): revenue $109.417B (+16% y/y), Products $78.678B, Services $30.739B; iPhone $54.252B (+22%), Mac $10.352B (+29%), iPad $6.191B, Wearables $7.883B. Gross margin 50.1% including ~2pp tariff refunds (Products GM 40.1% / Services 75.6%). Operating income $35.695B, net income $29.789B, diluted EPS $2.02 including $0.11 tariff-refund benefit. Diluted shares 14,714.676 million.</t>
  </si>
  <si>
    <t>https://www.sec.gov/Archives/edgar/data/320193/000032019326000018/a8-kex991q3202606272026.htm</t>
  </si>
  <si>
    <t>2026-08-26</t>
  </si>
  <si>
    <t>Q3 FY2026 10-Q: cash and cash equivalents $39.544B, ST marketable securities $22.855B, LT marketable securities $84.118B (cash+securities $146.517B); commercial paper $1.997B, current term debt $11.007B, non-current term debt $71.340B (total debt $84.344B); net cash ~$62.2B. Shares issued and outstanding 14,608.963 million. Nine-month CFO $116.996B, capex $6.799B, FCF $110.197B; buybacks $62.094B; dividend $0.27 payable 13 Aug 2026.</t>
  </si>
  <si>
    <t>https://www.sec.gov/Archives/edgar/data/320193/000032019326000020/aapl-20260627.htm</t>
  </si>
  <si>
    <t>Q2 FY2026 (ended 28 Mar 2026): revenue $111.184B (+17%), Products $80.208B, Services $30.976B, iPhone $56.994B, diluted EPS $2.01, net income $29.578B, diluted shares 14,725.873 million.</t>
  </si>
  <si>
    <t>https://www.sec.gov/Archives/edgar/data/320193/000032019326000011/a8-kex991q2202603282026.htm</t>
  </si>
  <si>
    <t>FY2025 10-K (ended 27 Sep 2025): revenue $416.161B (iPhone $209.586B, Services $109.158B), Products GM 36.8%, Services GM 75.4%, opex $62.151B, operating income $133.050B, net income $112.010B, diluted EPS $7.46 on 15,004.697 million shares. CFO $111.482B, capex $12.715B, buybacks $90.711B.</t>
  </si>
  <si>
    <t>https://www.sec.gov/Archives/edgar/data/320193/000032019325000079/aapl-20250927.htm</t>
  </si>
  <si>
    <t>Q3 FY2026 call: September-quarter revenue +9-11% y/y including 2.5pp sequential FX headwind and rising supply constraints on iPhone/Mac/iPad; iPhone mid-teens y/y; Services y/y growth largely similar to June after removing the 2.5pp sequential FX hit; GM 47-48% including ~1pp tariff-refund benefit; opex $19.1-19.4B; OIE ~$350M; tax ~16.5%. Installed base &gt;2.5B active devices; paid subscriptions &gt;1.5B. Q3 opex $19.1B (+23% y/y) on R&amp;D. Cash $147B and debt $84B; $33B returned in the quarter ($25.8B buybacks). Tim Cook's final earnings call; John Ternus incoming CEO.</t>
  </si>
  <si>
    <t>https://www.fool.com/earnings/call-transcripts/2026/08/07/apple-aapl-q3-2026-earnings-call-transcript/</t>
  </si>
  <si>
    <t>Company Q3 newsroom: June-quarter records for revenue and EPS; tariff refunds ~2pp of GM and $0.11 of EPS; WWDC26 all-new Siri AI; dividend $0.27.</t>
  </si>
  <si>
    <t>https://www.apple.com/newsroom/2026/07/apple-reports-third-quarter-results/</t>
  </si>
  <si>
    <t>CNBC Q3 recap: iPhone $54.25B vs $53.86B est; Services $30.74B vs $31.22B est (miss); Mac $10.35B beat; Q4 growth guide 9-11% vs ~12% Street; stock down &gt;6% after hours on supply-constrained guide.</t>
  </si>
  <si>
    <t>https://www.cnbc.com/2026/07/30/apple-earnings-live-updates.html</t>
  </si>
  <si>
    <t>Street as of late Aug 2026: FY2026E EPS ~$8.80 and FY2027E ~$9.54 (WSJ/MarketWatch); average 12-month price target about $326-$337 (StockAnalysis $326.34 from 45 analysts, median $335; VCP Scanner $337.43 from 111). BofA $380 (20 Aug 2026); Redburn upgraded to $400 (17 Aug); Jefferies cut to $264 (10 Aug).</t>
  </si>
  <si>
    <t>https://stockanalysis.com/stocks/aapl/forecast/</t>
  </si>
  <si>
    <t>8-K 19 Apr 2026: Tim Cook transitions to Executive Chair; John Ternus named CEO (effective 1 Sep 2026).</t>
  </si>
  <si>
    <t>https://www.sec.gov/Archives/edgar/data/320193/000114036126015711/ef20071035_8k.htm</t>
  </si>
  <si>
    <t>Independent Aug 2026 writeups frame Apple as an asset-light AI compounder versus hyperscaler capex, with Services as the multiple engine and Siri AI as the option; 24/7 Wall St. $359 target; Seeking Alpha notes ~31x earnings is not cheap into memory-cost risk.</t>
  </si>
  <si>
    <t>https://247wallst.com/investing/2026/08/14/apple-has-a-new-growth-engine-and-it-could-be-huge/</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</si>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</sst>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6">
    <numFmt numFmtId="164" formatCode="&quot;$&quot;0.00"/>
    <numFmt numFmtId="165" formatCode="0.0"/>
    <numFmt numFmtId="166" formatCode="0.00"/>
    <numFmt numFmtId="167" formatCode="0%"/>
    <numFmt numFmtId="168" formatCode="0"/>
    <numFmt numFmtId="169" formatCode="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3">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xf numFmtId="169" fontId="0" fillId="0" borderId="0" xfId="0" applyNumberFormat="true" applyAlignment="false">
      <alignment/>
    </xf>
    <xf numFmtId="0" fontId="4" fillId="0" borderId="0" xfId="0" applyFon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t="s">
        <v>1</v>
      </c>
    </row>
    <row r="3">
      <c r="A3" s="2" t="s">
        <v>2</v>
      </c>
    </row>
    <row r="5">
      <c r="B5" s="3" t="s">
        <v>3</v>
      </c>
    </row>
    <row r="6">
      <c r="A6" s="4" t="s">
        <v>4</v>
      </c>
    </row>
    <row r="7">
      <c r="A7" s="5" t="s">
        <v>5</v>
      </c>
      <c r="B7" s="6">
        <v>312.96</v>
      </c>
    </row>
    <row r="8">
      <c r="A8" s="5" t="s">
        <v>6</v>
      </c>
      <c r="B8" s="7">
        <v>13.5</v>
      </c>
    </row>
    <row r="9">
      <c r="A9" s="5" t="s">
        <v>7</v>
      </c>
      <c r="B9" s="8">
        <v>14.6</v>
      </c>
    </row>
    <row r="10">
      <c r="A10" s="5" t="s">
        <v>8</v>
      </c>
      <c r="B10" s="9">
        <v>1.02</v>
      </c>
    </row>
    <row r="11">
      <c r="A11" s="5" t="s">
        <v>9</v>
      </c>
      <c r="B11" s="7">
        <v>78</v>
      </c>
    </row>
    <row r="12">
      <c r="A12" s="5" t="s">
        <v>10</v>
      </c>
      <c r="B12" s="10">
        <v>375</v>
      </c>
    </row>
    <row r="13">
      <c r="A13" s="5" t="s">
        <v>11</v>
      </c>
      <c r="B13" s="10">
        <v>138</v>
      </c>
    </row>
    <row r="14">
      <c r="A14" s="5" t="s">
        <v>12</v>
      </c>
      <c r="B14" s="7">
        <v>62.2</v>
      </c>
    </row>
    <row r="15">
      <c r="A15" s="5" t="s">
        <v>13</v>
      </c>
      <c r="B15" s="7">
        <v>1.4</v>
      </c>
    </row>
    <row r="16">
      <c r="A16" s="5" t="s">
        <v>14</v>
      </c>
      <c r="B16" s="7">
        <v>22</v>
      </c>
    </row>
    <row r="17">
      <c r="A17" s="5" t="s">
        <v>15</v>
      </c>
      <c r="B17" s="11">
        <v>0.375</v>
      </c>
    </row>
    <row r="18">
      <c r="A18" s="5" t="s">
        <v>16</v>
      </c>
      <c r="B18" s="7">
        <v>32</v>
      </c>
    </row>
    <row r="19">
      <c r="A19" s="5" t="s">
        <v>17</v>
      </c>
      <c r="B19" s="11">
        <v>0.755</v>
      </c>
    </row>
    <row r="20">
      <c r="A20" s="5" t="s">
        <v>18</v>
      </c>
      <c r="B20" s="11">
        <v>0.165</v>
      </c>
    </row>
    <row r="21">
      <c r="A21" s="4" t="s">
        <v>19</v>
      </c>
    </row>
    <row r="22">
      <c r="A22" s="5" t="s">
        <v>20</v>
      </c>
      <c r="B22">
        <v>144.748</v>
      </c>
    </row>
    <row r="23">
      <c r="A23" s="5" t="s">
        <v>21</v>
      </c>
      <c r="B23">
        <v>98.767</v>
      </c>
    </row>
    <row r="24">
      <c r="A24" s="5" t="s">
        <v>22</v>
      </c>
      <c r="B24">
        <v>112.01</v>
      </c>
    </row>
    <row r="25">
      <c r="A25" s="5" t="s">
        <v>23</v>
      </c>
      <c r="B25">
        <v>62.151</v>
      </c>
    </row>
    <row r="26">
      <c r="A26" s="5" t="s">
        <v>24</v>
      </c>
      <c r="B26">
        <v>0.368</v>
      </c>
    </row>
    <row r="27">
      <c r="A27" s="5" t="s">
        <v>25</v>
      </c>
      <c r="B27">
        <v>416.161</v>
      </c>
    </row>
    <row r="28">
      <c r="A28" s="5" t="s">
        <v>26</v>
      </c>
      <c r="B28">
        <v>109.158</v>
      </c>
    </row>
    <row r="29">
      <c r="A29" s="5" t="s">
        <v>27</v>
      </c>
      <c r="B29">
        <v>0.754</v>
      </c>
    </row>
    <row r="30">
      <c r="A30" s="5" t="s">
        <v>28</v>
      </c>
      <c r="B30">
        <v>110.197</v>
      </c>
    </row>
    <row r="31">
      <c r="A31" s="5" t="s">
        <v>29</v>
      </c>
      <c r="B31">
        <v>364.357</v>
      </c>
    </row>
    <row r="32">
      <c r="A32" s="5" t="s">
        <v>30</v>
      </c>
      <c r="B32">
        <v>2.02</v>
      </c>
    </row>
    <row r="33">
      <c r="A33" s="5" t="s">
        <v>31</v>
      </c>
      <c r="B33">
        <v>109.417</v>
      </c>
    </row>
    <row r="34">
      <c r="A34" s="5" t="s">
        <v>32</v>
      </c>
      <c r="B34">
        <v>30.739</v>
      </c>
    </row>
    <row r="35">
      <c r="A35" s="4" t="s">
        <v>33</v>
      </c>
    </row>
    <row r="36">
      <c r="A36" s="5" t="s">
        <v>34</v>
      </c>
      <c r="B36" t="str">
        <f>(Model!$B$7*Model!$B$9)</f>
      </c>
    </row>
    <row r="37">
      <c r="A37" s="5" t="s">
        <v>35</v>
      </c>
      <c r="B37" t="str">
        <f>(Model!$B$12+Model!$B$13)</f>
      </c>
    </row>
    <row r="38">
      <c r="A38" s="5" t="s">
        <v>36</v>
      </c>
      <c r="B38" t="str">
        <f>(Model!$B$12*Model!$B$17)</f>
      </c>
    </row>
    <row r="39">
      <c r="A39" s="5" t="s">
        <v>37</v>
      </c>
      <c r="B39" t="str">
        <f>(Model!$B$13*Model!$B$19)</f>
      </c>
    </row>
    <row r="40">
      <c r="A40" s="5" t="s">
        <v>38</v>
      </c>
      <c r="B40" t="str">
        <f>(Model!$B$36-Model!$B$14)</f>
      </c>
    </row>
    <row r="41">
      <c r="A41" s="5" t="s">
        <v>39</v>
      </c>
      <c r="B41" t="str">
        <f>IF(IF(Model!$B$37&gt;0,1,0)&lt;&gt;0,((Model!$B$11*Model!$B$12)/Model!$B$37),0)</f>
      </c>
    </row>
    <row r="42">
      <c r="A42" s="5" t="s">
        <v>40</v>
      </c>
      <c r="B42" t="str">
        <f>IF(IF(Model!$B$37&gt;0,1,0)&lt;&gt;0,((Model!$B$11*Model!$B$13)/Model!$B$37),0)</f>
      </c>
    </row>
    <row r="43">
      <c r="A43" s="5" t="s">
        <v>41</v>
      </c>
      <c r="B43" t="str">
        <f>(Model!$B$38+Model!$B$39)</f>
      </c>
    </row>
    <row r="44">
      <c r="A44" s="5" t="s">
        <v>42</v>
      </c>
      <c r="B44" t="str">
        <f>(Model!$B$38-Model!$B$41)</f>
      </c>
    </row>
    <row r="45">
      <c r="A45" s="5" t="s">
        <v>43</v>
      </c>
      <c r="B45" t="str">
        <f>(Model!$B$39-Model!$B$42)</f>
      </c>
    </row>
    <row r="46">
      <c r="A46" s="5" t="s">
        <v>44</v>
      </c>
      <c r="B46" t="str">
        <f>IF(IF(Model!$B$37&gt;0,1,0)&lt;&gt;0,(Model!$B$43/Model!$B$37),0)</f>
      </c>
    </row>
    <row r="47">
      <c r="A47" s="5" t="s">
        <v>45</v>
      </c>
      <c r="B47" t="str">
        <f>(Model!$B$44*Model!$B$16)</f>
      </c>
    </row>
    <row r="48">
      <c r="A48" s="5" t="s">
        <v>46</v>
      </c>
      <c r="B48" t="str">
        <f>(Model!$B$44+Model!$B$45)</f>
      </c>
    </row>
    <row r="49">
      <c r="A49" s="5" t="s">
        <v>47</v>
      </c>
      <c r="B49" t="str">
        <f>(Model!$B$45*Model!$B$18)</f>
      </c>
    </row>
    <row r="50">
      <c r="A50" s="5" t="s">
        <v>48</v>
      </c>
      <c r="B50" t="str">
        <f>IF(IF(Model!$B$48&gt;0,1,0)&lt;&gt;0,(Model!$B$40/Model!$B$48),0)</f>
      </c>
    </row>
    <row r="51">
      <c r="A51" s="5" t="s">
        <v>49</v>
      </c>
      <c r="B51" t="str">
        <f>(Model!$B$48+Model!$B$8)</f>
      </c>
    </row>
    <row r="52">
      <c r="A52" s="5" t="s">
        <v>50</v>
      </c>
      <c r="B52" t="str">
        <f>(Model!$B$48+Model!$B$15)</f>
      </c>
    </row>
    <row r="53">
      <c r="A53" s="5" t="s">
        <v>51</v>
      </c>
      <c r="B53" t="str">
        <f>IF(IF(Model!$B$48&gt;0,1,0)&lt;&gt;0,(Model!$B$45/Model!$B$48),0)</f>
      </c>
    </row>
    <row r="54">
      <c r="A54" s="5" t="s">
        <v>52</v>
      </c>
      <c r="B54" t="str">
        <f>(Model!$B$47+Model!$B$49)</f>
      </c>
    </row>
    <row r="55">
      <c r="A55" s="5" t="s">
        <v>53</v>
      </c>
      <c r="B55" t="str">
        <f>(Model!$B$52*(1-Model!$B$20))</f>
      </c>
    </row>
    <row r="56">
      <c r="A56" s="5" t="s">
        <v>54</v>
      </c>
      <c r="B56" t="str">
        <f>IF(IF(Model!$B$48&gt;0,1,0)&lt;&gt;0,(Model!$B$54/Model!$B$48),0)</f>
      </c>
    </row>
    <row r="57">
      <c r="A57" s="5" t="s">
        <v>55</v>
      </c>
      <c r="B57" t="str">
        <f>(Model!$B$54+Model!$B$14)</f>
      </c>
    </row>
    <row r="58">
      <c r="A58" s="5" t="s">
        <v>56</v>
      </c>
      <c r="B58" t="str">
        <f>IF(IF(Model!$B$9&gt;0,1,0)&lt;&gt;0,(Model!$B$55/Model!$B$9),0)</f>
      </c>
    </row>
    <row r="59">
      <c r="A59" s="5" t="s">
        <v>57</v>
      </c>
      <c r="B59" t="str">
        <f>(Model!$B$55*Model!$B$10)</f>
      </c>
    </row>
    <row r="60">
      <c r="A60" s="5" t="s">
        <v>58</v>
      </c>
      <c r="B60" t="str">
        <f>IF(IF(Model!$B$9&gt;0,1,0)&lt;&gt;0,(Model!$B$57/Model!$B$9),0)</f>
      </c>
    </row>
    <row r="61">
      <c r="A61" s="5" t="s">
        <v>59</v>
      </c>
      <c r="B61" t="str">
        <f>IF(IF(Model!$B$57&gt;0,1,0)&lt;&gt;0,(Model!$B$59/Model!$B$57),0)</f>
      </c>
    </row>
    <row r="62">
      <c r="A62" s="5" t="s">
        <v>60</v>
      </c>
      <c r="B62" t="str">
        <f>((Model!$B$60/Model!$B$7)-1)</f>
      </c>
    </row>
    <row r="63">
      <c r="A63" s="4" t="s">
        <v>61</v>
      </c>
    </row>
    <row r="64">
      <c r="A64" s="12" t="s">
        <v>62</v>
      </c>
      <c r="B64" s="6" t="str">
        <f>Model!$B$60</f>
      </c>
    </row>
    <row r="65">
      <c r="A65" s="5" t="s">
        <v>63</v>
      </c>
      <c r="B65" s="11" t="str">
        <f>Model!$B$62</f>
      </c>
    </row>
    <row r="66">
      <c r="A66" s="5" t="s">
        <v>64</v>
      </c>
      <c r="B66" s="6" t="str">
        <f>Model!$B$58</f>
      </c>
    </row>
    <row r="67">
      <c r="A67" s="5" t="s">
        <v>65</v>
      </c>
      <c r="B67" s="7" t="str">
        <f>Model!$B$48</f>
      </c>
    </row>
    <row r="68">
      <c r="A68" s="5" t="s">
        <v>66</v>
      </c>
      <c r="B68" s="7" t="str">
        <f>Model!$B$51</f>
      </c>
    </row>
    <row r="69">
      <c r="A69" s="5" t="s">
        <v>67</v>
      </c>
      <c r="B69" s="7" t="str">
        <f>Model!$B$59</f>
      </c>
    </row>
    <row r="70">
      <c r="A70" s="5" t="s">
        <v>68</v>
      </c>
      <c r="B70" s="7" t="str">
        <f>Model!$B$44</f>
      </c>
    </row>
    <row r="71">
      <c r="A71" s="5" t="s">
        <v>69</v>
      </c>
      <c r="B71" s="7" t="str">
        <f>Model!$B$45</f>
      </c>
    </row>
    <row r="72">
      <c r="A72" s="5" t="s">
        <v>70</v>
      </c>
      <c r="B72" s="11" t="str">
        <f>Model!$B$53</f>
      </c>
    </row>
    <row r="73">
      <c r="A73" s="5" t="s">
        <v>71</v>
      </c>
      <c r="B73" s="7" t="str">
        <f>Model!$B$57</f>
      </c>
    </row>
    <row r="74">
      <c r="A74" s="5" t="s">
        <v>72</v>
      </c>
      <c r="B74" s="7" t="str">
        <f>Model!$B$56</f>
      </c>
    </row>
    <row r="75">
      <c r="A75" s="5" t="s">
        <v>73</v>
      </c>
      <c r="B75" s="7" t="str">
        <f>Model!$B$50</f>
      </c>
    </row>
    <row r="76">
      <c r="A76" s="5" t="s">
        <v>74</v>
      </c>
      <c r="B76" s="11" t="str">
        <f>Model!$B$61</f>
      </c>
    </row>
    <row r="78">
      <c r="A78" s="4" t="s">
        <v>75</v>
      </c>
    </row>
    <row r="79">
      <c r="A79" s="5" t="s">
        <v>76</v>
      </c>
      <c r="B79" t="s">
        <v>77</v>
      </c>
    </row>
    <row r="80">
      <c r="A80" s="5" t="s">
        <v>78</v>
      </c>
      <c r="B80" t="s">
        <v>79</v>
      </c>
    </row>
    <row r="81">
      <c r="A81" s="5" t="s">
        <v>80</v>
      </c>
      <c r="B81" t="s">
        <v>81</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106</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82</v>
      </c>
      <c r="B1" s="4" t="s">
        <v>83</v>
      </c>
      <c r="C1" s="4" t="s">
        <v>84</v>
      </c>
    </row>
    <row r="2">
      <c r="A2" t="s">
        <v>85</v>
      </c>
      <c r="B2" t="s">
        <v>86</v>
      </c>
      <c r="C2" t="s">
        <v>87</v>
      </c>
    </row>
    <row r="3">
      <c r="A3" t="s">
        <v>88</v>
      </c>
      <c r="B3" t="s">
        <v>89</v>
      </c>
      <c r="C3" t="s">
        <v>87</v>
      </c>
    </row>
    <row r="4">
      <c r="A4" t="s">
        <v>90</v>
      </c>
      <c r="B4" t="s">
        <v>91</v>
      </c>
      <c r="C4" t="s">
        <v>87</v>
      </c>
    </row>
    <row r="5">
      <c r="A5" t="s">
        <v>92</v>
      </c>
      <c r="B5" t="s">
        <v>93</v>
      </c>
      <c r="C5" t="s">
        <v>87</v>
      </c>
    </row>
    <row r="6">
      <c r="A6" t="s">
        <v>94</v>
      </c>
      <c r="B6" t="s">
        <v>95</v>
      </c>
      <c r="C6" t="s">
        <v>87</v>
      </c>
    </row>
    <row r="7">
      <c r="A7" t="s">
        <v>96</v>
      </c>
      <c r="B7" t="s">
        <v>97</v>
      </c>
      <c r="C7" t="s">
        <v>87</v>
      </c>
    </row>
    <row r="8">
      <c r="A8" t="s">
        <v>98</v>
      </c>
      <c r="B8" t="s">
        <v>99</v>
      </c>
      <c r="C8" t="s">
        <v>87</v>
      </c>
    </row>
    <row r="9">
      <c r="A9" t="s">
        <v>100</v>
      </c>
      <c r="B9" t="s">
        <v>101</v>
      </c>
      <c r="C9" t="s">
        <v>87</v>
      </c>
    </row>
    <row r="10">
      <c r="A10" t="s">
        <v>102</v>
      </c>
      <c r="B10" t="s">
        <v>103</v>
      </c>
      <c r="C10" t="s">
        <v>87</v>
      </c>
    </row>
    <row r="11">
      <c r="A11" t="s">
        <v>104</v>
      </c>
      <c r="B11" t="s">
        <v>105</v>
      </c>
      <c r="C11" t="s">
        <v>87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