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erro_lindo_streamed_share">Model!$B$8:$E$8</definedName>
    <definedName name="cerro_lindo_market_silver_moz">Model!$B$30:$E$30</definedName>
    <definedName name="current_enterprise_value_usd_m">Model!$B$33</definedName>
    <definedName name="mining_adjusted_ebitda_usd_m">Model!$B$39:$E$39</definedName>
    <definedName name="target_enterprise_value_usd_m">Model!$B$42:$E$42</definedName>
    <definedName name="current_share_price_usd">Model!$B$10</definedName>
    <definedName name="sustaining_capex_usd_m">Model!$B$21:$E$21</definedName>
    <definedName name="smelting_margin_lift_vs_2025_usd_m">Model!$B$35:$E$35</definedName>
    <definedName name="current_net_debt_usd_m">Model!$B$9</definedName>
    <definedName name="mining_zinc_production_kt">Model!$B$13:$E$13</definedName>
    <definedName name="smelting_byproduct_revenue_usd_m">Model!$B$17:$E$17</definedName>
    <definedName name="market_silver_revenue_usd_m">Model!$B$38:$E$38</definedName>
    <definedName name="cash_interest_tax_other_usd_m">Model!$B$6:$E$6</definedName>
    <definedName name="mining_other_net_contribution_usd_m">Model!$B$12:$E$12</definedName>
    <definedName name="target_ev_ebitda_multiple">Model!$B$22:$E$22</definedName>
    <definedName name="cerro_lindo_silver_moz">Model!$B$25:$E$25</definedName>
    <definedName name="silver_stepdown_lift_usd_m">Model!$B$32:$E$32</definedName>
    <definedName name="total_adjusted_ebitda_usd_m">Model!$B$40:$E$40</definedName>
    <definedName name="net_debt_usd_m">Model!$B$14:$E$14</definedName>
    <definedName name="smelting_ebitda_margin">Model!$B$18:$E$18</definedName>
    <definedName name="stream_cash_price_usd_oz">Model!$B$20</definedName>
    <definedName name="zinc_price_usd_t">Model!$B$23:$E$23</definedName>
    <definedName name="smelting_adjusted_ebitda_usd_m">Model!$B$34:$E$34</definedName>
    <definedName name="current_market_cap_usd_m">Model!$B$26</definedName>
    <definedName name="non_cerro_lindo_silver_moz">Model!$B$27:$E$27</definedName>
    <definedName name="cerro_lindo_streamed_silver_moz">Model!$B$31:$E$31</definedName>
    <definedName name="cerro_lindo_silver_share">Model!$B$7</definedName>
    <definedName name="diluted_shares_m">Model!$B$11</definedName>
    <definedName name="silver_price_usd_oz">Model!$B$15:$E$15</definedName>
    <definedName name="zinc_mining_revenue_usd_m">Model!$B$29:$E$29</definedName>
    <definedName name="market_silver_moz">Model!$B$36:$E$36</definedName>
    <definedName name="free_cash_flow_before_wc_usd_m">Model!$B$41:$E$41</definedName>
    <definedName name="implied_share_price_usd">Model!$B$44:$E$44</definedName>
    <definedName name="silver_production_moz">Model!$B$16:$E$16</definedName>
    <definedName name="smelting_zinc_sales_kt">Model!$B$19:$E$19</definedName>
    <definedName name="smelting_revenue_usd_m">Model!$B$28:$E$28</definedName>
    <definedName name="stream_silver_revenue_usd_m">Model!$B$37:$E$37</definedName>
    <definedName name="target_equity_value_usd_m">Model!$B$43:$E$43</definedName>
  </definedNames>
  <calcPr calcId="122211" fullCalcOnLoad="true"/>
</workbook>
</file>

<file path=xl/sharedStrings.xml><?xml version="1.0" encoding="utf-8"?>
<sst xmlns="http://schemas.openxmlformats.org/spreadsheetml/2006/main" count="78" uniqueCount="78">
  <si>
    <t>Nexa Resources zinc, silver stream step-down, and smelting margin model</t>
  </si>
  <si>
    <t>As of 2026-06-12  ·  Currency: USD  ·  https://modeledge.ai/model/fm_f7e998c596ee88d7dd5e79bdce485644</t>
  </si>
  <si>
    <t>FY2025A</t>
  </si>
  <si>
    <t>FY2026E</t>
  </si>
  <si>
    <t>FY2027E</t>
  </si>
  <si>
    <t>FY2028E</t>
  </si>
  <si>
    <t>Inputs</t>
  </si>
  <si>
    <t>Cash interest, tax, and other uses ($M)</t>
  </si>
  <si>
    <t>Cerro Lindo share of silver production</t>
  </si>
  <si>
    <t>Cerro Lindo streamed silver share</t>
  </si>
  <si>
    <t>Current net debt ($M)</t>
  </si>
  <si>
    <t>Current share price</t>
  </si>
  <si>
    <t>Diluted shares (M)</t>
  </si>
  <si>
    <t>Mining cost and other-metal net contribution ($M)</t>
  </si>
  <si>
    <t>Mining zinc production (kt contained)</t>
  </si>
  <si>
    <t>Forecast net debt ($M)</t>
  </si>
  <si>
    <t>Silver price ($/oz)</t>
  </si>
  <si>
    <t>Silver production (Moz)</t>
  </si>
  <si>
    <t>Smelting byproduct and premium revenue ($M)</t>
  </si>
  <si>
    <t>Smelting EBITDA margin</t>
  </si>
  <si>
    <t>Smelting zinc sales (kt)</t>
  </si>
  <si>
    <t>Stream cash price ($/oz)</t>
  </si>
  <si>
    <t>Sustaining and growth capex ($M)</t>
  </si>
  <si>
    <t>Target EV/EBITDA multiple</t>
  </si>
  <si>
    <t>Zinc price ($/t)</t>
  </si>
  <si>
    <t>Calculations</t>
  </si>
  <si>
    <t>cerro_lindo_silver_moz</t>
  </si>
  <si>
    <t>current_market_cap_usd_m</t>
  </si>
  <si>
    <t>non_cerro_lindo_silver_moz</t>
  </si>
  <si>
    <t>smelting_revenue_usd_m</t>
  </si>
  <si>
    <t>zinc_mining_revenue_usd_m</t>
  </si>
  <si>
    <t>cerro_lindo_market_silver_moz</t>
  </si>
  <si>
    <t>cerro_lindo_streamed_silver_moz</t>
  </si>
  <si>
    <t>silver_stepdown_lift_usd_m</t>
  </si>
  <si>
    <t>current_enterprise_value_usd_m</t>
  </si>
  <si>
    <t>smelting_adjusted_ebitda_usd_m</t>
  </si>
  <si>
    <t>smelting_margin_lift_vs_2025_usd_m</t>
  </si>
  <si>
    <t>market_silver_moz</t>
  </si>
  <si>
    <t>stream_silver_revenue_usd_m</t>
  </si>
  <si>
    <t>market_silver_revenue_usd_m</t>
  </si>
  <si>
    <t>mining_adjusted_ebitda_usd_m</t>
  </si>
  <si>
    <t>total_adjusted_ebitda_usd_m</t>
  </si>
  <si>
    <t>free_cash_flow_before_wc_usd_m</t>
  </si>
  <si>
    <t>target_enterprise_value_usd_m</t>
  </si>
  <si>
    <t>target_equity_value_usd_m</t>
  </si>
  <si>
    <t>implied_share_price_usd</t>
  </si>
  <si>
    <t>Outputs</t>
  </si>
  <si>
    <t>FY2027E adjusted EBITDA</t>
  </si>
  <si>
    <t>FY2027E mining EBITDA</t>
  </si>
  <si>
    <t>FY2027E smelting EBITDA</t>
  </si>
  <si>
    <t>FY2027E smelting margin</t>
  </si>
  <si>
    <t>FY2027E market silver exposure</t>
  </si>
  <si>
    <t>FY2027E silver step-down EBITDA lift</t>
  </si>
  <si>
    <t>FY2027E FCF before working capital</t>
  </si>
  <si>
    <t>FY2027E implied share price</t>
  </si>
  <si>
    <t>Current EV / FY2027E EBITDA</t>
  </si>
  <si>
    <t>Scenarios (reference)</t>
  </si>
  <si>
    <t>bear_low_metals_low_tcs</t>
  </si>
  <si>
    <t>mining_other_net_contribution_usd_m = [-592.8, -660, -680, -700], silver_price_usd_oz = [35, 35, 35, 35], smelting_ebitda_margin = [0.055, 0.06, 0.07, 0.07], target_ev_ebitda_multiple = [3.5, 3.5, 3.5, 3.5], zinc_price_usd_t = [2600, 2650, 2700, 2700]</t>
  </si>
  <si>
    <t>bull_high_metals_tc_recovery</t>
  </si>
  <si>
    <t>mining_zinc_production_kt = [315.6, 340, 355, 360], silver_price_usd_oz = [40, 60, 65, 65], smelting_ebitda_margin = [0.055, 0.095, 0.13, 0.13], target_ev_ebitda_multiple = [4, 4.8, 5, 5], zinc_price_usd_t = [2870, 3400, 3600, 3600]</t>
  </si>
  <si>
    <t>old_stream_terms_no_stepdown</t>
  </si>
  <si>
    <t>cerro_lindo_streamed_share = [0.65, 0.65, 0.65, 0.65]</t>
  </si>
  <si>
    <t>smelting_2027_margin_recovery</t>
  </si>
  <si>
    <t>smelting_ebitda_margin = [0.055, 0.08, 0.13, 0.13]</t>
  </si>
  <si>
    <t>Claim</t>
  </si>
  <si>
    <t>URL</t>
  </si>
  <si>
    <t>Accessed</t>
  </si>
  <si>
    <t>Nexa Resources S.A. was identified as NYSE:NEXA, CIK 1713930.</t>
  </si>
  <si>
    <t>https://modeledge.ai/company/1713930</t>
  </si>
  <si>
    <t/>
  </si>
  <si>
    <t>FY2025 net revenues, adjusted EBITDA, mining and smelting segment EBITDA, metal prices, production, capex, shares, and net debt were calibrated from Nexa's FY2025 earnings release.</t>
  </si>
  <si>
    <t>https://modeledge.ai/company/-/filing/6-K/129281426000535/</t>
  </si>
  <si>
    <t>Nexa's Q1 2026 transcript stated that annual silver production is roughly 11 Moz and that the Cerro Lindo silver stream stepped down from 65% streamed to 25% streamed after an April 2026 delivery threshold.</t>
  </si>
  <si>
    <t>https://modeledge.ai/company/1713930/transcript/e1424da8f74f55e625e261df1608f2e6</t>
  </si>
  <si>
    <t>Nexa's May 2026 Cajamarquilla update stated the temporary refined zinc production impact should be recovered during 2H26 and 2026 sales guidance remained unchanged.</t>
  </si>
  <si>
    <t>https://modeledge.ai/company/-/filing/6-K/129281426003247/</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</si>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</sst>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
    <numFmt numFmtId="165" formatCode="0.0%"/>
    <numFmt numFmtId="166" formatCode="&quot;$&quot;0.00"/>
    <numFmt numFmtId="167" formatCode="0.0"/>
    <numFmt numFmtId="168"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525</v>
      </c>
      <c r="C6" s="6">
        <v>520</v>
      </c>
      <c r="D6" s="6">
        <v>530</v>
      </c>
      <c r="E6" s="6">
        <v>530</v>
      </c>
    </row>
    <row r="7">
      <c r="A7" s="5" t="s">
        <v>8</v>
      </c>
      <c r="B7" s="7">
        <v>0.367</v>
      </c>
    </row>
    <row r="8">
      <c r="A8" s="5" t="s">
        <v>9</v>
      </c>
      <c r="B8" s="7">
        <v>0.65</v>
      </c>
      <c r="C8" s="7">
        <v>0.35</v>
      </c>
      <c r="D8" s="7">
        <v>0.25</v>
      </c>
      <c r="E8" s="7">
        <v>0.25</v>
      </c>
    </row>
    <row r="9">
      <c r="A9" s="5" t="s">
        <v>10</v>
      </c>
      <c r="B9" s="6">
        <v>1303.2</v>
      </c>
    </row>
    <row r="10">
      <c r="A10" s="5" t="s">
        <v>11</v>
      </c>
      <c r="B10" s="8">
        <v>13.72</v>
      </c>
    </row>
    <row r="11">
      <c r="A11" s="5" t="s">
        <v>12</v>
      </c>
      <c r="B11" s="9">
        <v>132.439</v>
      </c>
    </row>
    <row r="12">
      <c r="A12" s="5" t="s">
        <v>13</v>
      </c>
      <c r="B12" s="6">
        <v>-592.8</v>
      </c>
      <c r="C12" s="6">
        <v>-625</v>
      </c>
      <c r="D12" s="6">
        <v>-640</v>
      </c>
      <c r="E12" s="6">
        <v>-650</v>
      </c>
    </row>
    <row r="13">
      <c r="A13" s="5" t="s">
        <v>14</v>
      </c>
      <c r="B13" s="9">
        <v>315.6</v>
      </c>
      <c r="C13" s="9">
        <v>330</v>
      </c>
      <c r="D13" s="9">
        <v>340</v>
      </c>
      <c r="E13" s="9">
        <v>342</v>
      </c>
    </row>
    <row r="14">
      <c r="A14" s="5" t="s">
        <v>15</v>
      </c>
      <c r="B14" s="6">
        <v>1303.2</v>
      </c>
      <c r="C14" s="6">
        <v>1225</v>
      </c>
      <c r="D14" s="6">
        <v>1050</v>
      </c>
      <c r="E14" s="6">
        <v>925</v>
      </c>
    </row>
    <row r="15">
      <c r="A15" s="5" t="s">
        <v>16</v>
      </c>
      <c r="B15" s="8">
        <v>40</v>
      </c>
      <c r="C15" s="8">
        <v>50</v>
      </c>
      <c r="D15" s="8">
        <v>48</v>
      </c>
      <c r="E15" s="8">
        <v>45</v>
      </c>
    </row>
    <row r="16">
      <c r="A16" s="5" t="s">
        <v>17</v>
      </c>
      <c r="B16" s="9">
        <v>10.9</v>
      </c>
      <c r="C16" s="9">
        <v>11.2</v>
      </c>
      <c r="D16" s="9">
        <v>11.3</v>
      </c>
      <c r="E16" s="9">
        <v>11.4</v>
      </c>
    </row>
    <row r="17">
      <c r="A17" s="5" t="s">
        <v>18</v>
      </c>
      <c r="B17" s="6">
        <v>430</v>
      </c>
      <c r="C17" s="6">
        <v>465</v>
      </c>
      <c r="D17" s="6">
        <v>485</v>
      </c>
      <c r="E17" s="6">
        <v>490</v>
      </c>
    </row>
    <row r="18">
      <c r="A18" s="5" t="s">
        <v>19</v>
      </c>
      <c r="B18" s="7">
        <v>0.055</v>
      </c>
      <c r="C18" s="7">
        <v>0.08</v>
      </c>
      <c r="D18" s="7">
        <v>0.105</v>
      </c>
      <c r="E18" s="7">
        <v>0.105</v>
      </c>
    </row>
    <row r="19">
      <c r="A19" s="5" t="s">
        <v>20</v>
      </c>
      <c r="B19" s="10">
        <v>567</v>
      </c>
      <c r="C19" s="10">
        <v>570</v>
      </c>
      <c r="D19" s="10">
        <v>585</v>
      </c>
      <c r="E19" s="10">
        <v>590</v>
      </c>
    </row>
    <row r="20">
      <c r="A20" s="5" t="s">
        <v>21</v>
      </c>
      <c r="B20" s="8">
        <v>5</v>
      </c>
    </row>
    <row r="21">
      <c r="A21" s="5" t="s">
        <v>22</v>
      </c>
      <c r="B21" s="6">
        <v>352</v>
      </c>
      <c r="C21" s="6">
        <v>360</v>
      </c>
      <c r="D21" s="6">
        <v>365</v>
      </c>
      <c r="E21" s="6">
        <v>360</v>
      </c>
    </row>
    <row r="22">
      <c r="A22" s="5" t="s">
        <v>23</v>
      </c>
      <c r="B22" s="9">
        <v>4</v>
      </c>
      <c r="C22" s="9">
        <v>4.2</v>
      </c>
      <c r="D22" s="9">
        <v>4.5</v>
      </c>
      <c r="E22" s="9">
        <v>4.5</v>
      </c>
    </row>
    <row r="23">
      <c r="A23" s="5" t="s">
        <v>24</v>
      </c>
      <c r="B23" s="6">
        <v>2870</v>
      </c>
      <c r="C23" s="6">
        <v>3050</v>
      </c>
      <c r="D23" s="6">
        <v>3150</v>
      </c>
      <c r="E23" s="6">
        <v>3100</v>
      </c>
    </row>
    <row r="24">
      <c r="A24" s="4" t="s">
        <v>25</v>
      </c>
    </row>
    <row r="25">
      <c r="A25" s="5" t="s">
        <v>26</v>
      </c>
      <c r="B25" t="str">
        <f>(Model!$B$16*Model!$B$7)</f>
      </c>
      <c r="C25" t="str">
        <f>(Model!$C$16*Model!$B$7)</f>
      </c>
      <c r="D25" t="str">
        <f>(Model!$D$16*Model!$B$7)</f>
      </c>
      <c r="E25" t="str">
        <f>(Model!$E$16*Model!$B$7)</f>
      </c>
    </row>
    <row r="26">
      <c r="A26" s="5" t="s">
        <v>27</v>
      </c>
      <c r="B26" t="str">
        <f>(Model!$B$10*Model!$B$11)</f>
      </c>
    </row>
    <row r="27">
      <c r="A27" s="5" t="s">
        <v>28</v>
      </c>
      <c r="B27" t="str">
        <f>(Model!$B$16*(1-Model!$B$7))</f>
      </c>
      <c r="C27" t="str">
        <f>(Model!$C$16*(1-Model!$B$7))</f>
      </c>
      <c r="D27" t="str">
        <f>(Model!$D$16*(1-Model!$B$7))</f>
      </c>
      <c r="E27" t="str">
        <f>(Model!$E$16*(1-Model!$B$7))</f>
      </c>
    </row>
    <row r="28">
      <c r="A28" s="5" t="s">
        <v>29</v>
      </c>
      <c r="B28" t="str">
        <f>(((Model!$B$19*Model!$B$23)/1000)+Model!$B$17)</f>
      </c>
      <c r="C28" t="str">
        <f>(((Model!$C$19*Model!$C$23)/1000)+Model!$C$17)</f>
      </c>
      <c r="D28" t="str">
        <f>(((Model!$D$19*Model!$D$23)/1000)+Model!$D$17)</f>
      </c>
      <c r="E28" t="str">
        <f>(((Model!$E$19*Model!$E$23)/1000)+Model!$E$17)</f>
      </c>
    </row>
    <row r="29">
      <c r="A29" s="5" t="s">
        <v>30</v>
      </c>
      <c r="B29" t="str">
        <f>((Model!$B$13*Model!$B$23)/1000)</f>
      </c>
      <c r="C29" t="str">
        <f>((Model!$C$13*Model!$C$23)/1000)</f>
      </c>
      <c r="D29" t="str">
        <f>((Model!$D$13*Model!$D$23)/1000)</f>
      </c>
      <c r="E29" t="str">
        <f>((Model!$E$13*Model!$E$23)/1000)</f>
      </c>
    </row>
    <row r="30">
      <c r="A30" s="5" t="s">
        <v>31</v>
      </c>
      <c r="B30" t="str">
        <f>(Model!$B$25*(1-Model!$B$8))</f>
      </c>
      <c r="C30" t="str">
        <f>(Model!$C$25*(1-Model!$C$8))</f>
      </c>
      <c r="D30" t="str">
        <f>(Model!$D$25*(1-Model!$D$8))</f>
      </c>
      <c r="E30" t="str">
        <f>(Model!$E$25*(1-Model!$E$8))</f>
      </c>
    </row>
    <row r="31">
      <c r="A31" s="5" t="s">
        <v>32</v>
      </c>
      <c r="B31" t="str">
        <f>(Model!$B$25*Model!$B$8)</f>
      </c>
      <c r="C31" t="str">
        <f>(Model!$C$25*Model!$C$8)</f>
      </c>
      <c r="D31" t="str">
        <f>(Model!$D$25*Model!$D$8)</f>
      </c>
      <c r="E31" t="str">
        <f>(Model!$E$25*Model!$E$8)</f>
      </c>
    </row>
    <row r="32">
      <c r="A32" s="5" t="s">
        <v>33</v>
      </c>
      <c r="B32" t="str">
        <f>((Model!$B$25*(0.65-Model!$B$8))*(Model!$B$15-Model!$B$20))</f>
      </c>
      <c r="C32" t="str">
        <f>((Model!$C$25*(0.65-Model!$C$8))*(Model!$C$15-Model!$B$20))</f>
      </c>
      <c r="D32" t="str">
        <f>((Model!$D$25*(0.65-Model!$D$8))*(Model!$D$15-Model!$B$20))</f>
      </c>
      <c r="E32" t="str">
        <f>((Model!$E$25*(0.65-Model!$E$8))*(Model!$E$15-Model!$B$20))</f>
      </c>
    </row>
    <row r="33">
      <c r="A33" s="5" t="s">
        <v>34</v>
      </c>
      <c r="B33" t="str">
        <f>(Model!$B$26+Model!$B$9)</f>
      </c>
    </row>
    <row r="34">
      <c r="A34" s="5" t="s">
        <v>35</v>
      </c>
      <c r="B34" t="str">
        <f>(Model!$B$28*Model!$B$18)</f>
      </c>
      <c r="C34" t="str">
        <f>(Model!$C$28*Model!$C$18)</f>
      </c>
      <c r="D34" t="str">
        <f>(Model!$D$28*Model!$D$18)</f>
      </c>
      <c r="E34" t="str">
        <f>(Model!$E$28*Model!$E$18)</f>
      </c>
    </row>
    <row r="35">
      <c r="A35" s="5" t="s">
        <v>36</v>
      </c>
      <c r="B35" t="str">
        <f>(Model!$B$28*(Model!$B$18-0.055))</f>
      </c>
      <c r="C35" t="str">
        <f>(Model!$C$28*(Model!$C$18-0.055))</f>
      </c>
      <c r="D35" t="str">
        <f>(Model!$D$28*(Model!$D$18-0.055))</f>
      </c>
      <c r="E35" t="str">
        <f>(Model!$E$28*(Model!$E$18-0.055))</f>
      </c>
    </row>
    <row r="36">
      <c r="A36" s="5" t="s">
        <v>37</v>
      </c>
      <c r="B36" t="str">
        <f>(Model!$B$27+Model!$B$30)</f>
      </c>
      <c r="C36" t="str">
        <f>(Model!$C$27+Model!$C$30)</f>
      </c>
      <c r="D36" t="str">
        <f>(Model!$D$27+Model!$D$30)</f>
      </c>
      <c r="E36" t="str">
        <f>(Model!$E$27+Model!$E$30)</f>
      </c>
    </row>
    <row r="37">
      <c r="A37" s="5" t="s">
        <v>38</v>
      </c>
      <c r="B37" t="str">
        <f>(Model!$B$31*Model!$B$20)</f>
      </c>
      <c r="C37" t="str">
        <f>(Model!$C$31*Model!$B$20)</f>
      </c>
      <c r="D37" t="str">
        <f>(Model!$D$31*Model!$B$20)</f>
      </c>
      <c r="E37" t="str">
        <f>(Model!$E$31*Model!$B$20)</f>
      </c>
    </row>
    <row r="38">
      <c r="A38" s="5" t="s">
        <v>39</v>
      </c>
      <c r="B38" t="str">
        <f>(Model!$B$36*Model!$B$15)</f>
      </c>
      <c r="C38" t="str">
        <f>(Model!$C$36*Model!$C$15)</f>
      </c>
      <c r="D38" t="str">
        <f>(Model!$D$36*Model!$D$15)</f>
      </c>
      <c r="E38" t="str">
        <f>(Model!$E$36*Model!$E$15)</f>
      </c>
    </row>
    <row r="39">
      <c r="A39" s="5" t="s">
        <v>40</v>
      </c>
      <c r="B39" t="str">
        <f>(((Model!$B$29+Model!$B$38)+Model!$B$37)+Model!$B$12)</f>
      </c>
      <c r="C39" t="str">
        <f>(((Model!$C$29+Model!$C$38)+Model!$C$37)+Model!$C$12)</f>
      </c>
      <c r="D39" t="str">
        <f>(((Model!$D$29+Model!$D$38)+Model!$D$37)+Model!$D$12)</f>
      </c>
      <c r="E39" t="str">
        <f>(((Model!$E$29+Model!$E$38)+Model!$E$37)+Model!$E$12)</f>
      </c>
    </row>
    <row r="40">
      <c r="A40" s="5" t="s">
        <v>41</v>
      </c>
      <c r="B40" t="str">
        <f>(Model!$B$39+Model!$B$34)</f>
      </c>
      <c r="C40" t="str">
        <f>(Model!$C$39+Model!$C$34)</f>
      </c>
      <c r="D40" t="str">
        <f>(Model!$D$39+Model!$D$34)</f>
      </c>
      <c r="E40" t="str">
        <f>(Model!$E$39+Model!$E$34)</f>
      </c>
    </row>
    <row r="41">
      <c r="A41" s="5" t="s">
        <v>42</v>
      </c>
      <c r="B41" t="str">
        <f>((Model!$B$40-Model!$B$21)-Model!$B$6)</f>
      </c>
      <c r="C41" t="str">
        <f>((Model!$C$40-Model!$C$21)-Model!$C$6)</f>
      </c>
      <c r="D41" t="str">
        <f>((Model!$D$40-Model!$D$21)-Model!$D$6)</f>
      </c>
      <c r="E41" t="str">
        <f>((Model!$E$40-Model!$E$21)-Model!$E$6)</f>
      </c>
    </row>
    <row r="42">
      <c r="A42" s="5" t="s">
        <v>43</v>
      </c>
      <c r="B42" t="str">
        <f>(Model!$B$40*Model!$B$22)</f>
      </c>
      <c r="C42" t="str">
        <f>(Model!$C$40*Model!$C$22)</f>
      </c>
      <c r="D42" t="str">
        <f>(Model!$D$40*Model!$D$22)</f>
      </c>
      <c r="E42" t="str">
        <f>(Model!$E$40*Model!$E$22)</f>
      </c>
    </row>
    <row r="43">
      <c r="A43" s="5" t="s">
        <v>44</v>
      </c>
      <c r="B43" t="str">
        <f>(Model!$B$42-Model!$B$14)</f>
      </c>
      <c r="C43" t="str">
        <f>(Model!$C$42-Model!$C$14)</f>
      </c>
      <c r="D43" t="str">
        <f>(Model!$D$42-Model!$D$14)</f>
      </c>
      <c r="E43" t="str">
        <f>(Model!$E$42-Model!$E$14)</f>
      </c>
    </row>
    <row r="44">
      <c r="A44" s="5" t="s">
        <v>45</v>
      </c>
      <c r="B44" t="str">
        <f>(Model!$B$43/Model!$B$11)</f>
      </c>
      <c r="C44" t="str">
        <f>(Model!$C$43/Model!$B$11)</f>
      </c>
      <c r="D44" t="str">
        <f>(Model!$D$43/Model!$B$11)</f>
      </c>
      <c r="E44" t="str">
        <f>(Model!$E$43/Model!$B$11)</f>
      </c>
    </row>
    <row r="45">
      <c r="A45" s="4" t="s">
        <v>46</v>
      </c>
    </row>
    <row r="46">
      <c r="A46" s="5" t="s">
        <v>47</v>
      </c>
      <c r="B46" s="6" t="str">
        <f>Model!$D$40</f>
      </c>
    </row>
    <row r="47">
      <c r="A47" s="5" t="s">
        <v>48</v>
      </c>
      <c r="B47" s="6" t="str">
        <f>Model!$D$39</f>
      </c>
    </row>
    <row r="48">
      <c r="A48" s="5" t="s">
        <v>49</v>
      </c>
      <c r="B48" s="6" t="str">
        <f>Model!$D$34</f>
      </c>
    </row>
    <row r="49">
      <c r="A49" s="5" t="s">
        <v>50</v>
      </c>
      <c r="B49" s="7" t="str">
        <f>Model!$D$18</f>
      </c>
    </row>
    <row r="50">
      <c r="A50" s="5" t="s">
        <v>51</v>
      </c>
      <c r="B50" s="9" t="str">
        <f>Model!$D$36</f>
      </c>
    </row>
    <row r="51">
      <c r="A51" s="5" t="s">
        <v>52</v>
      </c>
      <c r="B51" s="6" t="str">
        <f>Model!$D$32</f>
      </c>
    </row>
    <row r="52">
      <c r="A52" s="5" t="s">
        <v>53</v>
      </c>
      <c r="B52" s="6" t="str">
        <f>Model!$D$41</f>
      </c>
    </row>
    <row r="53">
      <c r="A53" s="5" t="s">
        <v>54</v>
      </c>
      <c r="B53" s="8" t="str">
        <f>Model!$D$44</f>
      </c>
    </row>
    <row r="54">
      <c r="A54" s="5" t="s">
        <v>55</v>
      </c>
      <c r="B54" s="9" t="str">
        <f>(Model!$B$33/Model!$D$40)</f>
      </c>
    </row>
    <row r="56">
      <c r="A56" s="4" t="s">
        <v>56</v>
      </c>
    </row>
    <row r="57">
      <c r="A57" s="5" t="s">
        <v>57</v>
      </c>
      <c r="B57" t="s">
        <v>58</v>
      </c>
    </row>
    <row r="58">
      <c r="A58" s="5" t="s">
        <v>59</v>
      </c>
      <c r="B58" t="s">
        <v>60</v>
      </c>
    </row>
    <row r="59">
      <c r="A59" s="5" t="s">
        <v>61</v>
      </c>
      <c r="B59" t="s">
        <v>62</v>
      </c>
    </row>
    <row r="60">
      <c r="A60" s="5" t="s">
        <v>63</v>
      </c>
      <c r="B60"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68</v>
      </c>
      <c r="B2" t="s">
        <v>69</v>
      </c>
      <c r="C2" t="s">
        <v>70</v>
      </c>
    </row>
    <row r="3">
      <c r="A3" t="s">
        <v>71</v>
      </c>
      <c r="B3" t="s">
        <v>72</v>
      </c>
      <c r="C3" t="s">
        <v>70</v>
      </c>
    </row>
    <row r="4">
      <c r="A4" t="s">
        <v>73</v>
      </c>
      <c r="B4" t="s">
        <v>74</v>
      </c>
      <c r="C4" t="s">
        <v>70</v>
      </c>
    </row>
    <row r="5">
      <c r="A5" t="s">
        <v>75</v>
      </c>
      <c r="B5" t="s">
        <v>76</v>
      </c>
      <c r="C5" t="s">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